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Меню" sheetId="1" r:id="rId1"/>
    <sheet name="UNI" sheetId="2" r:id="rId2"/>
    <sheet name="Вентканалы" sheetId="3" r:id="rId3"/>
    <sheet name="Kerastar" sheetId="4" r:id="rId4"/>
    <sheet name="ICS" sheetId="5" r:id="rId5"/>
    <sheet name="Permeter" sheetId="6" r:id="rId6"/>
    <sheet name="Keranova" sheetId="7" state="hidden" r:id="rId7"/>
  </sheets>
  <externalReferences>
    <externalReference r:id="rId10"/>
    <externalReference r:id="rId11"/>
  </externalReferences>
  <definedNames>
    <definedName name="date">"дефлектор"</definedName>
    <definedName name="endPrice">'UNI'!$O$42</definedName>
    <definedName name="Адаптер_монтажный_Schiedel_коричневый" localSheetId="0">'[2]Настройки'!$D$209</definedName>
    <definedName name="Адаптер_монтажный_наклонный_Schiedel_коричневый" localSheetId="0">'[2]Настройки'!$D$208</definedName>
    <definedName name="АссортиментICS" localSheetId="5">'[1]ICS'!$C$92:$C$92</definedName>
    <definedName name="АссортиментICS" localSheetId="0">'[2]ICS'!$C$92:$C$97</definedName>
    <definedName name="АссортиментICS">'ICS'!$C$92:$C$92</definedName>
    <definedName name="АссортиментPermeter" localSheetId="0">'[2]Permeter'!$C$90:$C$95</definedName>
    <definedName name="АссортиментPermeter">'Permeter'!$C$90:$C$90</definedName>
    <definedName name="АссортиментВентканалы" localSheetId="4">'[1]Вентканалы'!$C$27:$H$27</definedName>
    <definedName name="АссортиментВентканалы" localSheetId="6">'[1]Вентканалы'!$C$27:$H$27</definedName>
    <definedName name="АссортиментВентканалы" localSheetId="3">'[1]Вентканалы'!$C$27:$H$27</definedName>
    <definedName name="АссортиментВентканалы" localSheetId="5">'[1]Вентканалы'!$C$27:$H$27</definedName>
    <definedName name="АссортиментВентканалы" localSheetId="0">'[2]Вентканалы'!$C$27:$H$32</definedName>
    <definedName name="АссортиментВентканалы">'Вентканалы'!$C$27:$H$27</definedName>
    <definedName name="АссортиментКеранова" localSheetId="4">'[1]Keranova'!$C$64:$M$64</definedName>
    <definedName name="АссортиментКеранова" localSheetId="5">'[1]Keranova'!$C$64:$M$64</definedName>
    <definedName name="АссортиментКеранова" localSheetId="0">'[2]Keranova'!$C$67:$M$72</definedName>
    <definedName name="АссортиментКеранова">'Keranova'!$C$64:$M$64</definedName>
    <definedName name="АссортиментКерастар" localSheetId="4">'[1]Kerastar'!$C$39:$H$39</definedName>
    <definedName name="АссортиментКерастар" localSheetId="6">'[1]Kerastar'!$C$39:$H$39</definedName>
    <definedName name="АссортиментКерастар" localSheetId="5">'[1]Kerastar'!$C$39:$H$39</definedName>
    <definedName name="АссортиментКерастар" localSheetId="0">'[2]Kerastar'!$C$39:$H$44</definedName>
    <definedName name="АссортиментКерастар">'Kerastar'!$C$39:$H$39</definedName>
    <definedName name="АссортиментЮни" localSheetId="4">'[1]UNI'!#REF!</definedName>
    <definedName name="АссортиментЮни" localSheetId="6">'[1]UNI'!#REF!</definedName>
    <definedName name="АссортиментЮни" localSheetId="3">'[1]UNI'!#REF!</definedName>
    <definedName name="АссортиментЮни" localSheetId="5">'[1]UNI'!#REF!</definedName>
    <definedName name="АссортиментЮни" localSheetId="2">'[1]UNI'!#REF!</definedName>
    <definedName name="АссортиментЮни" localSheetId="0">'[2]UNI'!$C$41:$C$46</definedName>
    <definedName name="АссортиментЮни">'UNI'!#REF!</definedName>
    <definedName name="Вентилятор_SP_Schiedel_коричневый" localSheetId="0">'[2]Настройки'!$D$205</definedName>
    <definedName name="Вентилятор_наклонный_SV_Schiedel_коричневый" localSheetId="0">'[2]Настройки'!$D$206</definedName>
    <definedName name="Вентиляционный_канал_0_33_п_м_20_25_см_Schiedel" localSheetId="0">'[2]Настройки'!$D$201</definedName>
    <definedName name="Вентиляционный_канал_0_33_п_м_20_25_см_Schiedel">'[1]Настройки'!$D$215</definedName>
    <definedName name="Вентиляционный_канал_0_33_п_м_36_25_см_Schiedel" localSheetId="0">'[2]Настройки'!$D$202</definedName>
    <definedName name="Вентиляционный_канал_0_33_п_м_36_25_см_Schiedel">'[1]Настройки'!$D$216</definedName>
    <definedName name="Вентиляционный_канал_0_33_п_м_52_25_см_Schiedel" localSheetId="0">'[2]Настройки'!$D$203</definedName>
    <definedName name="Вентиляционный_канал_0_33_п_м_52_25_см_Schiedel">'[1]Настройки'!$D$217</definedName>
    <definedName name="Верхний_комплект_Final_Schiedel_UNI_d_140_мм" localSheetId="0">'[2]Настройки'!$D$101</definedName>
    <definedName name="Верхний_комплект_Final_Schiedel_UNI_d_140_мм">'[1]Настройки'!$D$111</definedName>
    <definedName name="Верхний_комплект_Final_Schiedel_UNI_d_160_мм" localSheetId="0">'[2]Настройки'!$D$102</definedName>
    <definedName name="Верхний_комплект_Final_Schiedel_UNI_d_160_мм">'[1]Настройки'!$D$112</definedName>
    <definedName name="Верхний_комплект_Final_Schiedel_UNI_d_180_мм" localSheetId="0">'[2]Настройки'!$D$103</definedName>
    <definedName name="Верхний_комплект_Final_Schiedel_UNI_d_180_мм">'[1]Настройки'!$D$113</definedName>
    <definedName name="Верхний_комплект_Final_Schiedel_UNI_d_200_мм" localSheetId="0">'[2]Настройки'!$D$104</definedName>
    <definedName name="Верхний_комплект_Final_Schiedel_UNI_d_200_мм">'[1]Настройки'!$D$114</definedName>
    <definedName name="Верхний_комплект_изоляция_Schiedel_UNI_d_140_мм" localSheetId="0">'[2]Настройки'!$D$93</definedName>
    <definedName name="Верхний_комплект_изоляция_Schiedel_UNI_d_140_мм">'[1]Настройки'!$D$103</definedName>
    <definedName name="Верхний_комплект_изоляция_Schiedel_UNI_d_160_мм" localSheetId="0">'[2]Настройки'!$D$94</definedName>
    <definedName name="Верхний_комплект_изоляция_Schiedel_UNI_d_160_мм">'[1]Настройки'!$D$104</definedName>
    <definedName name="Верхний_комплект_изоляция_Schiedel_UNI_d_180_мм" localSheetId="0">'[2]Настройки'!$D$95</definedName>
    <definedName name="Верхний_комплект_изоляция_Schiedel_UNI_d_180_мм">'[1]Настройки'!$D$105</definedName>
    <definedName name="Верхний_комплект_изоляция_Schiedel_UNI_d_200_мм" localSheetId="0">'[2]Настройки'!$D$96</definedName>
    <definedName name="Верхний_комплект_изоляция_Schiedel_UNI_d_200_мм">'[1]Настройки'!$D$106</definedName>
    <definedName name="Верхний_комплект_обмуровка_Schiedel_UNI_d_140_мм" localSheetId="0">'[2]Настройки'!$D$85</definedName>
    <definedName name="Верхний_комплект_обмуровка_Schiedel_UNI_d_140_мм">'[1]Настройки'!$D$95</definedName>
    <definedName name="Верхний_комплект_обмуровка_Schiedel_UNI_d_160_мм" localSheetId="0">'[2]Настройки'!$D$86</definedName>
    <definedName name="Верхний_комплект_обмуровка_Schiedel_UNI_d_160_мм">'[1]Настройки'!$D$96</definedName>
    <definedName name="Верхний_комплект_обмуровка_Schiedel_UNI_d_180_мм" localSheetId="0">'[2]Настройки'!$D$87</definedName>
    <definedName name="Верхний_комплект_обмуровка_Schiedel_UNI_d_180_мм">'[1]Настройки'!$D$97</definedName>
    <definedName name="Верхний_комплект_обмуровка_Schiedel_UNI_d_200_мм" localSheetId="0">'[2]Настройки'!$D$88</definedName>
    <definedName name="Верхний_комплект_обмуровка_Schiedel_UNI_d_200_мм">'[1]Настройки'!$D$98</definedName>
    <definedName name="Верхний_комплект_плита_по_месту_Schiedel_UNI_d_140_мм" localSheetId="0">'[2]Настройки'!$D$81</definedName>
    <definedName name="Верхний_комплект_плита_по_месту_Schiedel_UNI_d_140_мм">'[1]Настройки'!$D$91</definedName>
    <definedName name="Верхний_комплект_плита_по_месту_Schiedel_UNI_d_160_мм" localSheetId="0">'[2]Настройки'!$D$82</definedName>
    <definedName name="Верхний_комплект_плита_по_месту_Schiedel_UNI_d_160_мм">'[1]Настройки'!$D$92</definedName>
    <definedName name="Верхний_комплект_плита_по_месту_Schiedel_UNI_d_180_мм" localSheetId="0">'[2]Настройки'!$D$83</definedName>
    <definedName name="Верхний_комплект_плита_по_месту_Schiedel_UNI_d_180_мм">'[1]Настройки'!$D$93</definedName>
    <definedName name="Верхний_комплект_плита_по_месту_Schiedel_UNI_d_200_мм" localSheetId="0">'[2]Настройки'!$D$84</definedName>
    <definedName name="Верхний_комплект_плита_по_месту_Schiedel_UNI_d_200_мм">'[1]Настройки'!$D$94</definedName>
    <definedName name="Верхний_комплект_с_вент_каналом_Final_Schiedel_UNI_d_140_мм" localSheetId="0">'[2]Настройки'!$D$105</definedName>
    <definedName name="Верхний_комплект_с_вент_каналом_Final_Schiedel_UNI_d_140_мм">'[1]Настройки'!$D$115</definedName>
    <definedName name="Верхний_комплект_с_вент_каналом_Final_Schiedel_UNI_d_160_мм" localSheetId="0">'[2]Настройки'!$D$106</definedName>
    <definedName name="Верхний_комплект_с_вент_каналом_Final_Schiedel_UNI_d_160_мм">'[1]Настройки'!$D$116</definedName>
    <definedName name="Верхний_комплект_с_вент_каналом_Final_Schiedel_UNI_d_180_мм" localSheetId="0">'[2]Настройки'!$D$107</definedName>
    <definedName name="Верхний_комплект_с_вент_каналом_Final_Schiedel_UNI_d_180_мм">'[1]Настройки'!$D$117</definedName>
    <definedName name="Верхний_комплект_с_вент_каналом_Final_Schiedel_UNI_d_200_мм" localSheetId="0">'[2]Настройки'!$D$108</definedName>
    <definedName name="Верхний_комплект_с_вент_каналом_Final_Schiedel_UNI_d_200_мм">'[1]Настройки'!$D$118</definedName>
    <definedName name="Верхний_комплект_с_вент_каналом_изоляция_Schiedel_UNI_d_140_мм" localSheetId="0">'[2]Настройки'!$D$97</definedName>
    <definedName name="Верхний_комплект_с_вент_каналом_изоляция_Schiedel_UNI_d_140_мм">'[1]Настройки'!$D$107</definedName>
    <definedName name="Верхний_комплект_с_вент_каналом_изоляция_Schiedel_UNI_d_160_мм" localSheetId="0">'[2]Настройки'!$D$98</definedName>
    <definedName name="Верхний_комплект_с_вент_каналом_изоляция_Schiedel_UNI_d_160_мм">'[1]Настройки'!$D$108</definedName>
    <definedName name="Верхний_комплект_с_вент_каналом_изоляция_Schiedel_UNI_d_180_мм" localSheetId="0">'[2]Настройки'!$D$99</definedName>
    <definedName name="Верхний_комплект_с_вент_каналом_изоляция_Schiedel_UNI_d_180_мм">'[1]Настройки'!$D$109</definedName>
    <definedName name="Верхний_комплект_с_вент_каналом_изоляция_Schiedel_UNI_d_200_мм" localSheetId="0">'[2]Настройки'!$D$100</definedName>
    <definedName name="Верхний_комплект_с_вент_каналом_изоляция_Schiedel_UNI_d_200_мм">'[1]Настройки'!$D$110</definedName>
    <definedName name="Верхний_комплект_с_вент_каналом_обмуровка_Schiedel_UNI_d_140_мм" localSheetId="0">'[2]Настройки'!$D$89</definedName>
    <definedName name="Верхний_комплект_с_вент_каналом_обмуровка_Schiedel_UNI_d_140_мм">'[1]Настройки'!$D$99</definedName>
    <definedName name="Верхний_комплект_с_вент_каналом_обмуровка_Schiedel_UNI_d_160_мм" localSheetId="0">'[2]Настройки'!$D$90</definedName>
    <definedName name="Верхний_комплект_с_вент_каналом_обмуровка_Schiedel_UNI_d_160_мм">'[1]Настройки'!$D$100</definedName>
    <definedName name="Верхний_комплект_с_вент_каналом_обмуровка_Schiedel_UNI_d_180_мм" localSheetId="0">'[2]Настройки'!$D$91</definedName>
    <definedName name="Верхний_комплект_с_вент_каналом_обмуровка_Schiedel_UNI_d_180_мм">'[1]Настройки'!$D$101</definedName>
    <definedName name="Верхний_комплект_с_вент_каналом_обмуровка_Schiedel_UNI_d_200_мм" localSheetId="0">'[2]Настройки'!$D$92</definedName>
    <definedName name="Верхний_комплект_с_вент_каналом_обмуровка_Schiedel_UNI_d_200_мм">'[1]Настройки'!$D$102</definedName>
    <definedName name="Выравниватель_швов_Schiedel_KERANOVA_d_120_мм" localSheetId="0">'[2]Настройки'!$D$422</definedName>
    <definedName name="Выравниватель_швов_Schiedel_KERANOVA_d_120_мм">'[1]Настройки'!$D$444</definedName>
    <definedName name="Выравниватель_швов_Schiedel_KERANOVA_d_140_мм" localSheetId="0">'[2]Настройки'!$D$423</definedName>
    <definedName name="Выравниватель_швов_Schiedel_KERANOVA_d_140_мм">'[1]Настройки'!$D$445</definedName>
    <definedName name="Выравниватель_швов_Schiedel_KERANOVA_d_160_мм" localSheetId="0">'[2]Настройки'!$D$424</definedName>
    <definedName name="Выравниватель_швов_Schiedel_KERANOVA_d_160_мм">'[1]Настройки'!$D$446</definedName>
    <definedName name="Выравниватель_швов_Schiedel_KERANOVA_d_180_мм" localSheetId="0">'[2]Настройки'!$D$425</definedName>
    <definedName name="Выравниватель_швов_Schiedel_KERANOVA_d_180_мм">'[1]Настройки'!$D$447</definedName>
    <definedName name="Выравниватель_швов_Schiedel_KERANOVA_d_200_мм" localSheetId="0">'[2]Настройки'!$D$426</definedName>
    <definedName name="Выравниватель_швов_Schiedel_KERANOVA_d_200_мм">'[1]Настройки'!$D$448</definedName>
    <definedName name="Выравниватель_швов_Schiedel_KERANOVA_d_250_мм" localSheetId="0">'[2]Настройки'!$D$427</definedName>
    <definedName name="Выравниватель_швов_Schiedel_KERANOVA_d_250_мм">'[1]Настройки'!$D$449</definedName>
    <definedName name="Герметик_RAPID_Schiedel_310_мл" localSheetId="0">'[2]Настройки'!$D$174</definedName>
    <definedName name="Герметик_RAPID_Schiedel_310_мл">'[1]Настройки'!$D$184</definedName>
    <definedName name="Дата" localSheetId="0">'[2]Настройки'!$C$2</definedName>
    <definedName name="Дата">'[1]Настройки'!$C$2</definedName>
    <definedName name="ДатаICS" localSheetId="0">'[2]Настройки'!$C$8</definedName>
    <definedName name="ДатаICS">'[1]Настройки'!$C$8</definedName>
    <definedName name="ДатаKeranova" localSheetId="0">'[2]Настройки'!$C$7</definedName>
    <definedName name="ДатаKeranova">'[1]Настройки'!$C$7</definedName>
    <definedName name="ДатаKerastar" localSheetId="0">'[2]Настройки'!$C$6</definedName>
    <definedName name="ДатаKerastar">'[1]Настройки'!$C$6</definedName>
    <definedName name="ДатаPermeter" localSheetId="0">'[2]Настройки'!$C$9</definedName>
    <definedName name="ДатаPermeter">'[1]Настройки'!$C$9</definedName>
    <definedName name="ДатаUNI" localSheetId="0">'[2]Настройки'!$C$4</definedName>
    <definedName name="ДатаUNI">'[1]Настройки'!$C$4</definedName>
    <definedName name="ДатаВентканалы" localSheetId="0">'[2]Настройки'!$C$5</definedName>
    <definedName name="ДатаВентканалы">'[1]Настройки'!$C$5</definedName>
    <definedName name="Дверца_ревизионная_для_вентканала_Schiedel" localSheetId="0">'[2]Настройки'!$D$204</definedName>
    <definedName name="Декоративная_пластина_0_5_гр_Schiedel_Permeter_25_d_180_мм_серый" localSheetId="0">'[2]Настройки'!$D$898</definedName>
    <definedName name="Декоративная_пластина_0_5_гр_Schiedel_Permeter_25_d_180_мм_серый">'[1]Настройки'!$D$925</definedName>
    <definedName name="Декоративная_пластина_0_5_гр_Schiedel_Permeter_25_d_180_мм_черный" localSheetId="0">'[2]Настройки'!$D$899</definedName>
    <definedName name="Декоративная_пластина_0_5_гр_Schiedel_Permeter_25_d_180_мм_черный">'[1]Настройки'!$D$926</definedName>
    <definedName name="Декоративная_пластина_0_5_гр_Schiedel_Permeter_25_d_200_мм_серый" localSheetId="0">'[2]Настройки'!$D$900</definedName>
    <definedName name="Декоративная_пластина_0_5_гр_Schiedel_Permeter_25_d_200_мм_серый">'[1]Настройки'!$D$927</definedName>
    <definedName name="Декоративная_пластина_0_5_гр_Schiedel_Permeter_25_d_200_мм_черный" localSheetId="0">'[2]Настройки'!$D$901</definedName>
    <definedName name="Декоративная_пластина_0_5_гр_Schiedel_Permeter_25_d_200_мм_черный">'[1]Настройки'!$D$928</definedName>
    <definedName name="Декоративная_пластина_0_5_гр_Schiedel_Permeter_25_d_250_мм_серый" localSheetId="0">'[2]Настройки'!$D$902</definedName>
    <definedName name="Декоративная_пластина_0_5_гр_Schiedel_Permeter_25_d_250_мм_серый">'[1]Настройки'!$D$929</definedName>
    <definedName name="Декоративная_пластина_0_5_гр_Schiedel_Permeter_25_d_250_мм_черный" localSheetId="0">'[2]Настройки'!$D$903</definedName>
    <definedName name="Декоративная_пластина_0_5_гр_Schiedel_Permeter_25_d_250_мм_черный">'[1]Настройки'!$D$930</definedName>
    <definedName name="Декоративная_пластина_0_5_гр_Schiedel_Permeter_25_d_300_мм_серый" localSheetId="0">'[2]Настройки'!$D$904</definedName>
    <definedName name="Декоративная_пластина_0_5_гр_Schiedel_Permeter_25_d_300_мм_серый">'[1]Настройки'!$D$931</definedName>
    <definedName name="Декоративная_пластина_0_5_гр_Schiedel_Permeter_25_d_300_мм_черный" localSheetId="0">'[2]Настройки'!$D$905</definedName>
    <definedName name="Декоративная_пластина_0_5_гр_Schiedel_Permeter_25_d_300_мм_черный">'[1]Настройки'!$D$932</definedName>
    <definedName name="Декоративная_пластина_35_45_гр_Schiedel_Permeter_25_d_180_мм_серый" localSheetId="0">'[2]Настройки'!$D$906</definedName>
    <definedName name="Декоративная_пластина_35_45_гр_Schiedel_Permeter_25_d_180_мм_серый">'[1]Настройки'!$D$933</definedName>
    <definedName name="Декоративная_пластина_35_45_гр_Schiedel_Permeter_25_d_180_мм_черный" localSheetId="0">'[2]Настройки'!$D$907</definedName>
    <definedName name="Декоративная_пластина_35_45_гр_Schiedel_Permeter_25_d_180_мм_черный">'[1]Настройки'!$D$934</definedName>
    <definedName name="Декоративная_пластина_35_45_гр_Schiedel_Permeter_25_d_200_мм_серый" localSheetId="0">'[2]Настройки'!$D$908</definedName>
    <definedName name="Декоративная_пластина_35_45_гр_Schiedel_Permeter_25_d_200_мм_серый">'[1]Настройки'!$D$935</definedName>
    <definedName name="Декоративная_пластина_35_45_гр_Schiedel_Permeter_25_d_200_мм_черный" localSheetId="0">'[2]Настройки'!$D$909</definedName>
    <definedName name="Декоративная_пластина_35_45_гр_Schiedel_Permeter_25_d_200_мм_черный">'[1]Настройки'!$D$936</definedName>
    <definedName name="Декоративная_пластина_35_45_гр_Schiedel_Permeter_25_d_250_мм_серый" localSheetId="0">'[2]Настройки'!$D$910</definedName>
    <definedName name="Декоративная_пластина_35_45_гр_Schiedel_Permeter_25_d_250_мм_серый">'[1]Настройки'!$D$937</definedName>
    <definedName name="Декоративная_пластина_35_45_гр_Schiedel_Permeter_25_d_250_мм_черный" localSheetId="0">'[2]Настройки'!$D$911</definedName>
    <definedName name="Декоративная_пластина_35_45_гр_Schiedel_Permeter_25_d_250_мм_черный">'[1]Настройки'!$D$938</definedName>
    <definedName name="Декоративная_пластина_35_45_гр_Schiedel_Permeter_25_d_300_мм_серый" localSheetId="0">'[2]Настройки'!$D$912</definedName>
    <definedName name="Декоративная_пластина_35_45_гр_Schiedel_Permeter_25_d_300_мм_серый">'[1]Настройки'!$D$939</definedName>
    <definedName name="Декоративная_пластина_35_45_гр_Schiedel_Permeter_25_d_300_мм_черный" localSheetId="0">'[2]Настройки'!$D$913</definedName>
    <definedName name="Декоративная_пластина_35_45_гр_Schiedel_Permeter_25_d_300_мм_черный">'[1]Настройки'!$D$940</definedName>
    <definedName name="Декоративный_комплект_Final_0_33_п_м_Schiedel_UNI_d_140_мм" localSheetId="0">'[2]Настройки'!$D$117</definedName>
    <definedName name="Декоративный_комплект_Final_0_33_п_м_Schiedel_UNI_d_140_мм">'[1]Настройки'!$D$127</definedName>
    <definedName name="Декоративный_комплект_Final_0_33_п_м_Schiedel_UNI_d_160_мм" localSheetId="0">'[2]Настройки'!$D$118</definedName>
    <definedName name="Декоративный_комплект_Final_0_33_п_м_Schiedel_UNI_d_160_мм">'[1]Настройки'!$D$128</definedName>
    <definedName name="Декоративный_комплект_Final_0_33_п_м_Schiedel_UNI_d_180_мм" localSheetId="0">'[2]Настройки'!$D$119</definedName>
    <definedName name="Декоративный_комплект_Final_0_33_п_м_Schiedel_UNI_d_180_мм">'[1]Настройки'!$D$129</definedName>
    <definedName name="Декоративный_комплект_Final_0_33_п_м_Schiedel_UNI_d_200_мм" localSheetId="0">'[2]Настройки'!$D$120</definedName>
    <definedName name="Декоративный_комплект_Final_0_33_п_м_Schiedel_UNI_d_200_мм">'[1]Настройки'!$D$130</definedName>
    <definedName name="Декоративный_комплект_Final_1_п_м_Schiedel_UNI_d_140_мм" localSheetId="0">'[2]Настройки'!$D$109</definedName>
    <definedName name="Декоративный_комплект_Final_1_п_м_Schiedel_UNI_d_140_мм">'[1]Настройки'!$D$119</definedName>
    <definedName name="Декоративный_комплект_Final_1_п_м_Schiedel_UNI_d_160_мм" localSheetId="0">'[2]Настройки'!$D$110</definedName>
    <definedName name="Декоративный_комплект_Final_1_п_м_Schiedel_UNI_d_160_мм">'[1]Настройки'!$D$120</definedName>
    <definedName name="Декоративный_комплект_Final_1_п_м_Schiedel_UNI_d_180_мм" localSheetId="0">'[2]Настройки'!$D$111</definedName>
    <definedName name="Декоративный_комплект_Final_1_п_м_Schiedel_UNI_d_180_мм">'[1]Настройки'!$D$121</definedName>
    <definedName name="Декоративный_комплект_Final_1_п_м_Schiedel_UNI_d_200_мм" localSheetId="0">'[2]Настройки'!$D$112</definedName>
    <definedName name="Декоративный_комплект_Final_1_п_м_Schiedel_UNI_d_200_мм">'[1]Настройки'!$D$122</definedName>
    <definedName name="Декоративный_комплект_с_вент_каналом_Final_0_33_п_м_Schiedel_UNI_d_140_мм" localSheetId="0">'[2]Настройки'!$D$121</definedName>
    <definedName name="Декоративный_комплект_с_вент_каналом_Final_0_33_п_м_Schiedel_UNI_d_140_мм">'[1]Настройки'!$D$131</definedName>
    <definedName name="Декоративный_комплект_с_вент_каналом_Final_0_33_п_м_Schiedel_UNI_d_160_мм" localSheetId="0">'[2]Настройки'!$D$122</definedName>
    <definedName name="Декоративный_комплект_с_вент_каналом_Final_0_33_п_м_Schiedel_UNI_d_160_мм">'[1]Настройки'!$D$132</definedName>
    <definedName name="Декоративный_комплект_с_вент_каналом_Final_0_33_п_м_Schiedel_UNI_d_180_мм" localSheetId="0">'[2]Настройки'!$D$123</definedName>
    <definedName name="Декоративный_комплект_с_вент_каналом_Final_0_33_п_м_Schiedel_UNI_d_180_мм">'[1]Настройки'!$D$133</definedName>
    <definedName name="Декоративный_комплект_с_вент_каналом_Final_0_33_п_м_Schiedel_UNI_d_200_мм" localSheetId="0">'[2]Настройки'!$D$124</definedName>
    <definedName name="Декоративный_комплект_с_вент_каналом_Final_0_33_п_м_Schiedel_UNI_d_200_мм">'[1]Настройки'!$D$134</definedName>
    <definedName name="Декоративный_комплект_с_вент_каналом_Final_1_п_м_Schiedel_UNI_d_140_мм" localSheetId="0">'[2]Настройки'!$D$113</definedName>
    <definedName name="Декоративный_комплект_с_вент_каналом_Final_1_п_м_Schiedel_UNI_d_140_мм">'[1]Настройки'!$D$123</definedName>
    <definedName name="Декоративный_комплект_с_вент_каналом_Final_1_п_м_Schiedel_UNI_d_160_мм" localSheetId="0">'[2]Настройки'!$D$114</definedName>
    <definedName name="Декоративный_комплект_с_вент_каналом_Final_1_п_м_Schiedel_UNI_d_160_мм">'[1]Настройки'!$D$124</definedName>
    <definedName name="Декоративный_комплект_с_вент_каналом_Final_1_п_м_Schiedel_UNI_d_180_мм" localSheetId="0">'[2]Настройки'!$D$115</definedName>
    <definedName name="Декоративный_комплект_с_вент_каналом_Final_1_п_м_Schiedel_UNI_d_180_мм">'[1]Настройки'!$D$125</definedName>
    <definedName name="Декоративный_комплект_с_вент_каналом_Final_1_п_м_Schiedel_UNI_d_200_мм" localSheetId="0">'[2]Настройки'!$D$116</definedName>
    <definedName name="Декоративный_комплект_с_вент_каналом_Final_1_п_м_Schiedel_UNI_d_200_мм">'[1]Настройки'!$D$126</definedName>
    <definedName name="Емкость_для_сбора_конденсата_универсальная_Schiedel_KERANOVA_d_120_мм" localSheetId="0">'[2]Настройки'!$D$379</definedName>
    <definedName name="Емкость_для_сбора_конденсата_универсальная_Schiedel_KERANOVA_d_140_мм" localSheetId="0">'[2]Настройки'!$D$380</definedName>
    <definedName name="Емкость_для_сбора_конденсата_универсальная_Schiedel_KERANOVA_d_140_мм">'[1]Настройки'!$D$402</definedName>
    <definedName name="Емкость_для_сбора_конденсата_универсальная_Schiedel_KERANOVA_d_160_мм" localSheetId="0">'[2]Настройки'!$D$381</definedName>
    <definedName name="Емкость_для_сбора_конденсата_универсальная_Schiedel_KERANOVA_d_160_мм">'[1]Настройки'!$D$403</definedName>
    <definedName name="Емкость_для_сбора_конденсата_универсальная_Schiedel_KERANOVA_d_180_мм" localSheetId="0">'[2]Настройки'!$D$382</definedName>
    <definedName name="Емкость_для_сбора_конденсата_универсальная_Schiedel_KERANOVA_d_180_мм">'[1]Настройки'!$D$404</definedName>
    <definedName name="Емкость_для_сбора_конденсата_универсальная_Schiedel_KERANOVA_d_200_мм" localSheetId="0">'[2]Настройки'!$D$383</definedName>
    <definedName name="Емкость_для_сбора_конденсата_универсальная_Schiedel_KERANOVA_d_200_мм">'[1]Настройки'!$D$405</definedName>
    <definedName name="Емкость_для_сбора_конденсата_универсальная_Schiedel_KERANOVA_d_250_мм" localSheetId="0">'[2]Настройки'!$D$384</definedName>
    <definedName name="Емкость_для_сбора_конденсата_универсальная_Schiedel_KERANOVA_d_250_мм">'[1]Настройки'!$D$406</definedName>
    <definedName name="Заглушка_ревизионного_отверстия_для_газа_и_жидкого_топлива_Schiedel_KERANOVA_d_120_мм" localSheetId="0">'[2]Настройки'!$D$397</definedName>
    <definedName name="Заглушка_ревизионного_отверстия_для_газа_и_жидкого_топлива_Schiedel_KERANOVA_d_140_мм" localSheetId="0">'[2]Настройки'!$D$398</definedName>
    <definedName name="Заглушка_ревизионного_отверстия_для_газа_и_жидкого_топлива_Schiedel_KERANOVA_d_140_мм">'[1]Настройки'!$D$420</definedName>
    <definedName name="Заглушка_ревизионного_отверстия_для_газа_и_жидкого_топлива_Schiedel_KERANOVA_d_160_мм" localSheetId="0">'[2]Настройки'!$D$399</definedName>
    <definedName name="Заглушка_ревизионного_отверстия_для_газа_и_жидкого_топлива_Schiedel_KERANOVA_d_160_мм">'[1]Настройки'!$D$421</definedName>
    <definedName name="Заглушка_ревизионного_отверстия_для_газа_и_жидкого_топлива_Schiedel_KERANOVA_d_180_мм" localSheetId="0">'[2]Настройки'!$D$400</definedName>
    <definedName name="Заглушка_ревизионного_отверстия_для_газа_и_жидкого_топлива_Schiedel_KERANOVA_d_180_мм">'[1]Настройки'!$D$422</definedName>
    <definedName name="Заглушка_ревизионного_отверстия_для_газа_и_жидкого_топлива_Schiedel_KERANOVA_d_200_мм" localSheetId="0">'[2]Настройки'!$D$401</definedName>
    <definedName name="Заглушка_ревизионного_отверстия_для_газа_и_жидкого_топлива_Schiedel_KERANOVA_d_200_мм">'[1]Настройки'!$D$423</definedName>
    <definedName name="Заглушка_ревизионного_отверстия_для_твердого_топлива_Schiedel_KERANOVA_d_120_мм" localSheetId="0">'[2]Настройки'!$D$391</definedName>
    <definedName name="Заглушка_ревизионного_отверстия_для_твердого_топлива_Schiedel_KERANOVA_d_140_мм" localSheetId="0">'[2]Настройки'!$D$392</definedName>
    <definedName name="Заглушка_ревизионного_отверстия_для_твердого_топлива_Schiedel_KERANOVA_d_140_мм">'[1]Настройки'!$D$414</definedName>
    <definedName name="Заглушка_ревизионного_отверстия_для_твердого_топлива_Schiedel_KERANOVA_d_160_мм" localSheetId="0">'[2]Настройки'!$D$393</definedName>
    <definedName name="Заглушка_ревизионного_отверстия_для_твердого_топлива_Schiedel_KERANOVA_d_160_мм">'[1]Настройки'!$D$415</definedName>
    <definedName name="Заглушка_ревизионного_отверстия_для_твердого_топлива_Schiedel_KERANOVA_d_180_мм" localSheetId="0">'[2]Настройки'!$D$394</definedName>
    <definedName name="Заглушка_ревизионного_отверстия_для_твердого_топлива_Schiedel_KERANOVA_d_180_мм">'[1]Настройки'!$D$416</definedName>
    <definedName name="Заглушка_ревизионного_отверстия_для_твердого_топлива_Schiedel_KERANOVA_d_200_мм" localSheetId="0">'[2]Настройки'!$D$395</definedName>
    <definedName name="Заглушка_ревизионного_отверстия_для_твердого_топлива_Schiedel_KERANOVA_d_200_мм">'[1]Настройки'!$D$417</definedName>
    <definedName name="Заглушка_ревизионного_отверстия_для_твердого_топлива_Schiedel_KERANOVA_d_250_мм" localSheetId="0">'[2]Настройки'!$D$396</definedName>
    <definedName name="Заглушка_ревизионного_отверстия_для_твердого_топлива_Schiedel_KERANOVA_d_250_мм">'[1]Настройки'!$D$418</definedName>
    <definedName name="Заглушка_тройника_Schiedel_ICS_25_d_180_мм" localSheetId="0">'[2]Настройки'!$D$578</definedName>
    <definedName name="Заглушка_тройника_Schiedel_ICS_25_d_180_мм">'[1]Настройки'!$D$604</definedName>
    <definedName name="Заглушка_тройника_Schiedel_ICS_25_d_200_мм" localSheetId="0">'[2]Настройки'!$D$579</definedName>
    <definedName name="Заглушка_тройника_Schiedel_ICS_25_d_200_мм">'[1]Настройки'!$D$605</definedName>
    <definedName name="Заглушка_тройника_Schiedel_ICS_25_d_230_мм" localSheetId="0">'[2]Настройки'!$D$580</definedName>
    <definedName name="Заглушка_тройника_Schiedel_ICS_25_d_230_мм">'[1]Настройки'!$D$606</definedName>
    <definedName name="Заглушка_тройника_Schiedel_ICS_25_d_250_мм" localSheetId="0">'[2]Настройки'!$D$581</definedName>
    <definedName name="Заглушка_тройника_Schiedel_ICS_25_d_250_мм">'[1]Настройки'!$D$607</definedName>
    <definedName name="Заглушка_тройника_Schiedel_ICS_25_d_300_мм" localSheetId="0">'[2]Настройки'!$D$583</definedName>
    <definedName name="Заглушка_тройника_Schiedel_ICS_25_d_300_мм">'[1]Настройки'!$D$609</definedName>
    <definedName name="Заглушка_тройника_с_отводом_конденсата_Schiedel_Permeter_25_d_130_мм_серый" localSheetId="0">'[2]Настройки'!$D$804</definedName>
    <definedName name="Заглушка_тройника_с_отводом_конденсата_Schiedel_Permeter_25_d_130_мм_серый">'[1]Настройки'!$D$834</definedName>
    <definedName name="Заглушка_тройника_с_отводом_конденсата_Schiedel_Permeter_25_d_130_мм_черный" localSheetId="0">'[2]Настройки'!$D$805</definedName>
    <definedName name="Заглушка_тройника_с_отводом_конденсата_Schiedel_Permeter_25_d_130_мм_черный">'[1]Настройки'!$D$835</definedName>
    <definedName name="Заглушка_тройника_с_отводом_конденсата_Schiedel_Permeter_25_d_150_мм_серый" localSheetId="0">'[2]Настройки'!$D$806</definedName>
    <definedName name="Заглушка_тройника_с_отводом_конденсата_Schiedel_Permeter_25_d_150_мм_серый">'[1]Настройки'!$D$836</definedName>
    <definedName name="Заглушка_тройника_с_отводом_конденсата_Schiedel_Permeter_25_d_150_мм_черный" localSheetId="0">'[2]Настройки'!$D$807</definedName>
    <definedName name="Заглушка_тройника_с_отводом_конденсата_Schiedel_Permeter_25_d_150_мм_черный">'[1]Настройки'!$D$837</definedName>
    <definedName name="Заглушка_тройника_с_отводом_конденсата_Schiedel_Permeter_25_d_200_мм_серый" localSheetId="0">'[2]Настройки'!$D$808</definedName>
    <definedName name="Заглушка_тройника_с_отводом_конденсата_Schiedel_Permeter_25_d_200_мм_серый">'[1]Настройки'!$D$838</definedName>
    <definedName name="Заглушка_тройника_с_отводом_конденсата_Schiedel_Permeter_25_d_200_мм_черный" localSheetId="0">'[2]Настройки'!$D$809</definedName>
    <definedName name="Заглушка_тройника_с_отводом_конденсата_Schiedel_Permeter_25_d_200_мм_черный">'[1]Настройки'!$D$839</definedName>
    <definedName name="Заглушка_тройника_с_отводом_конденсата_Schiedel_Permeter_25_d_250_мм_серый" localSheetId="0">'[2]Настройки'!$D$810</definedName>
    <definedName name="Заглушка_тройника_с_отводом_конденсата_Schiedel_Permeter_25_d_250_мм_серый">'[1]Настройки'!$D$840</definedName>
    <definedName name="Заглушка_тройника_с_отводом_конденсата_Schiedel_Permeter_25_d_250_мм_черный" localSheetId="0">'[2]Настройки'!$D$811</definedName>
    <definedName name="Заглушка_тройника_с_отводом_конденсата_Schiedel_Permeter_25_d_250_мм_черный">'[1]Настройки'!$D$841</definedName>
    <definedName name="Зонтик_Schiedel_KERANOVA_d_120_мм" localSheetId="0">'[2]Настройки'!$D$403</definedName>
    <definedName name="Зонтик_Schiedel_KERANOVA_d_140_мм" localSheetId="0">'[2]Настройки'!$D$404</definedName>
    <definedName name="Зонтик_Schiedel_KERANOVA_d_140_мм">'[1]Настройки'!$D$426</definedName>
    <definedName name="Зонтик_Schiedel_KERANOVA_d_160_мм" localSheetId="0">'[2]Настройки'!$D$405</definedName>
    <definedName name="Зонтик_Schiedel_KERANOVA_d_160_мм">'[1]Настройки'!$D$427</definedName>
    <definedName name="Зонтик_Schiedel_KERANOVA_d_180_мм" localSheetId="0">'[2]Настройки'!$D$406</definedName>
    <definedName name="Зонтик_Schiedel_KERANOVA_d_180_мм">'[1]Настройки'!$D$428</definedName>
    <definedName name="Зонтик_Schiedel_KERANOVA_d_200_мм" localSheetId="0">'[2]Настройки'!$D$407</definedName>
    <definedName name="Зонтик_Schiedel_KERANOVA_d_200_мм">'[1]Настройки'!$D$429</definedName>
    <definedName name="Зонтик_Schiedel_KERANOVA_d_250_мм" localSheetId="0">'[2]Настройки'!$D$408</definedName>
    <definedName name="Зонтик_Schiedel_KERANOVA_d_250_мм">'[1]Настройки'!$D$430</definedName>
    <definedName name="Зонтик_Наполеон_Final_без_вент_Schiedel_UNI_d_140_160_мм" localSheetId="0">'[2]Настройки'!$D$149</definedName>
    <definedName name="Зонтик_Наполеон_Final_без_вент_Schiedel_UNI_d_140_160_мм">'[1]Настройки'!$D$159</definedName>
    <definedName name="Зонтик_Наполеон_Final_без_вент_Schiedel_UNI_d_180_200_мм" localSheetId="0">'[2]Настройки'!$D$150</definedName>
    <definedName name="Зонтик_Наполеон_Final_без_вент_Schiedel_UNI_d_180_200_мм">'[1]Настройки'!$D$160</definedName>
    <definedName name="Зонтик_Наполеон_Final_с_вент_Schiedel_UNI_d_140_160_мм" localSheetId="0">'[2]Настройки'!$D$151</definedName>
    <definedName name="Зонтик_Наполеон_Final_с_вент_Schiedel_UNI_d_140_160_мм">'[1]Настройки'!$D$161</definedName>
    <definedName name="Зонтик_Наполеон_Final_с_вент_Schiedel_UNI_d_180_200_мм" localSheetId="0">'[2]Настройки'!$D$152</definedName>
    <definedName name="Зонтик_Наполеон_Final_с_вент_Schiedel_UNI_d_180_200_мм">'[1]Настройки'!$D$162</definedName>
    <definedName name="Зонтик_Наполеон_обмуровка_без_вент_Schiedel_UNI_d_140_160_мм" localSheetId="0">'[2]Настройки'!$D$145</definedName>
    <definedName name="Зонтик_Наполеон_обмуровка_без_вент_Schiedel_UNI_d_140_160_мм">'[1]Настройки'!$D$155</definedName>
    <definedName name="Зонтик_Наполеон_обмуровка_без_вент_Schiedel_UNI_d_180_200_мм" localSheetId="0">'[2]Настройки'!$D$146</definedName>
    <definedName name="Зонтик_Наполеон_обмуровка_без_вент_Schiedel_UNI_d_180_200_мм">'[1]Настройки'!$D$156</definedName>
    <definedName name="Зонтик_Наполеон_обмуровка_с_вент_Schiedel_UNI_d_140_160_мм" localSheetId="0">'[2]Настройки'!$D$147</definedName>
    <definedName name="Зонтик_Наполеон_обмуровка_с_вент_Schiedel_UNI_d_180_200_мм" localSheetId="0">'[2]Настройки'!$D$148</definedName>
    <definedName name="Искроуловитель_Schiedel_UNI_d_140_мм" localSheetId="0">'[2]Настройки'!$D$165</definedName>
    <definedName name="Искроуловитель_Schiedel_UNI_d_140_мм">'[1]Настройки'!$D$175</definedName>
    <definedName name="Искроуловитель_Schiedel_UNI_d_160_мм" localSheetId="0">'[2]Настройки'!$D$166</definedName>
    <definedName name="Искроуловитель_Schiedel_UNI_d_160_мм">'[1]Настройки'!$D$176</definedName>
    <definedName name="Искроуловитель_Schiedel_UNI_d_180_мм" localSheetId="0">'[2]Настройки'!$D$167</definedName>
    <definedName name="Искроуловитель_Schiedel_UNI_d_180_мм">'[1]Настройки'!$D$177</definedName>
    <definedName name="Искроуловитель_Schiedel_UNI_d_200_мм" localSheetId="0">'[2]Настройки'!$D$168</definedName>
    <definedName name="Искроуловитель_Schiedel_UNI_d_200_мм">'[1]Настройки'!$D$178</definedName>
    <definedName name="Кольцо_для_растяжек_Schiedel_ICS_25_d_180_мм" localSheetId="0">'[2]Настройки'!$D$629</definedName>
    <definedName name="Кольцо_для_растяжек_Schiedel_ICS_25_d_180_мм">'[1]Настройки'!$D$655</definedName>
    <definedName name="Кольцо_для_растяжек_Schiedel_ICS_25_d_200_мм" localSheetId="0">'[2]Настройки'!$D$630</definedName>
    <definedName name="Кольцо_для_растяжек_Schiedel_ICS_25_d_200_мм">'[1]Настройки'!$D$656</definedName>
    <definedName name="Кольцо_для_растяжек_Schiedel_ICS_25_d_230_мм" localSheetId="0">'[2]Настройки'!$D$631</definedName>
    <definedName name="Кольцо_для_растяжек_Schiedel_ICS_25_d_230_мм">'[1]Настройки'!$D$657</definedName>
    <definedName name="Кольцо_для_растяжек_Schiedel_ICS_25_d_250_мм" localSheetId="0">'[2]Настройки'!$D$632</definedName>
    <definedName name="Кольцо_для_растяжек_Schiedel_ICS_25_d_250_мм">'[1]Настройки'!$D$658</definedName>
    <definedName name="Кольцо_для_растяжек_Schiedel_ICS_25_d_280_мм" localSheetId="0">'[2]Настройки'!$D$633</definedName>
    <definedName name="Кольцо_для_растяжек_Schiedel_ICS_25_d_280_мм">'[1]Настройки'!$D$659</definedName>
    <definedName name="Кольцо_для_растяжек_Schiedel_ICS_25_d_300_мм" localSheetId="0">'[2]Настройки'!$D$634</definedName>
    <definedName name="Кольцо_для_растяжек_Schiedel_ICS_25_d_300_мм">'[1]Настройки'!$D$660</definedName>
    <definedName name="Комплект_арматурных_стержней_Schiedel_UNI_уп_6_шт" localSheetId="0">'[2]Настройки'!$D$169</definedName>
    <definedName name="Комплект_арматурных_стержней_Schiedel_UNI_уп_6_шт">'[1]Настройки'!$D$179</definedName>
    <definedName name="Комплект_базовый_UraTOP_высотой_1_5_м_Schiedel_UNI_d_140_мм" localSheetId="0">'[2]Настройки'!$D$125</definedName>
    <definedName name="Комплект_базовый_UraTOP_высотой_1_5_м_Schiedel_UNI_d_140_мм">'[1]Настройки'!$D$135</definedName>
    <definedName name="Комплект_базовый_UraTOP_высотой_1_5_м_Schiedel_UNI_d_160_мм" localSheetId="0">'[2]Настройки'!$D$126</definedName>
    <definedName name="Комплект_базовый_UraTOP_высотой_1_5_м_Schiedel_UNI_d_160_мм">'[1]Настройки'!$D$136</definedName>
    <definedName name="Комплект_базовый_UraTOP_высотой_1_5_м_Schiedel_UNI_d_180_мм" localSheetId="0">'[2]Настройки'!$D$127</definedName>
    <definedName name="Комплект_базовый_UraTOP_высотой_1_5_м_Schiedel_UNI_d_180_мм">'[1]Настройки'!$D$137</definedName>
    <definedName name="Комплект_базовый_UraTOP_высотой_1_5_м_Schiedel_UNI_d_200_мм" localSheetId="0">'[2]Настройки'!$D$128</definedName>
    <definedName name="Комплект_базовый_UraTOP_высотой_1_5_м_Schiedel_UNI_d_200_мм">'[1]Настройки'!$D$138</definedName>
    <definedName name="Комплект_базовый_UraTOP_высотой_1_5_м_с_вент_каналом_Schiedel_UNI_d_140_мм" localSheetId="0">'[2]Настройки'!$D$129</definedName>
    <definedName name="Комплект_базовый_UraTOP_высотой_1_5_м_с_вент_каналом_Schiedel_UNI_d_140_мм">'[1]Настройки'!$D$139</definedName>
    <definedName name="Комплект_базовый_UraTOP_высотой_1_5_м_с_вент_каналом_Schiedel_UNI_d_160_мм" localSheetId="0">'[2]Настройки'!$D$130</definedName>
    <definedName name="Комплект_базовый_UraTOP_высотой_1_5_м_с_вент_каналом_Schiedel_UNI_d_160_мм">'[1]Настройки'!$D$140</definedName>
    <definedName name="Комплект_базовый_UraTOP_высотой_1_5_м_с_вент_каналом_Schiedel_UNI_d_180_мм" localSheetId="0">'[2]Настройки'!$D$131</definedName>
    <definedName name="Комплект_базовый_UraTOP_высотой_1_5_м_с_вент_каналом_Schiedel_UNI_d_180_мм">'[1]Настройки'!$D$141</definedName>
    <definedName name="Комплект_базовый_UraTOP_высотой_1_5_м_с_вент_каналом_Schiedel_UNI_d_200_мм" localSheetId="0">'[2]Настройки'!$D$132</definedName>
    <definedName name="Комплект_базовый_UraTOP_высотой_1_5_м_с_вент_каналом_Schiedel_UNI_d_200_мм">'[1]Настройки'!$D$142</definedName>
    <definedName name="Комплект_дымохода_0_33_п_м_Schiedel_UNI_d_140_мм" localSheetId="0">'[2]Настройки'!$D$73</definedName>
    <definedName name="Комплект_дымохода_0_33_п_м_Schiedel_UNI_d_140_мм">'[1]Настройки'!$D$83</definedName>
    <definedName name="Комплект_дымохода_0_33_п_м_Schiedel_UNI_d_160_мм" localSheetId="0">'[2]Настройки'!$D$74</definedName>
    <definedName name="Комплект_дымохода_0_33_п_м_Schiedel_UNI_d_160_мм">'[1]Настройки'!$D$84</definedName>
    <definedName name="Комплект_дымохода_0_33_п_м_Schiedel_UNI_d_180_мм" localSheetId="0">'[2]Настройки'!$D$75</definedName>
    <definedName name="Комплект_дымохода_0_33_п_м_Schiedel_UNI_d_180_мм">'[1]Настройки'!$D$85</definedName>
    <definedName name="Комплект_дымохода_0_33_п_м_Schiedel_UNI_d_200_мм" localSheetId="0">'[2]Настройки'!$D$76</definedName>
    <definedName name="Комплект_дымохода_0_33_п_м_Schiedel_UNI_d_200_мм">'[1]Настройки'!$D$86</definedName>
    <definedName name="Комплект_дымохода_с_вент_каналом_0_33_п_м_Schiedel_UNI_d_140_мм" localSheetId="0">'[2]Настройки'!$D$77</definedName>
    <definedName name="Комплект_дымохода_с_вент_каналом_0_33_п_м_Schiedel_UNI_d_140_мм">'[1]Настройки'!$D$87</definedName>
    <definedName name="Комплект_дымохода_с_вент_каналом_0_33_п_м_Schiedel_UNI_d_160_мм" localSheetId="0">'[2]Настройки'!$D$78</definedName>
    <definedName name="Комплект_дымохода_с_вент_каналом_0_33_п_м_Schiedel_UNI_d_160_мм">'[1]Настройки'!$D$88</definedName>
    <definedName name="Комплект_дымохода_с_вент_каналом_0_33_п_м_Schiedel_UNI_d_180_мм" localSheetId="0">'[2]Настройки'!$D$79</definedName>
    <definedName name="Комплект_дымохода_с_вент_каналом_0_33_п_м_Schiedel_UNI_d_180_мм">'[1]Настройки'!$D$89</definedName>
    <definedName name="Комплект_дымохода_с_вент_каналом_0_33_п_м_Schiedel_UNI_d_200_мм" localSheetId="0">'[2]Настройки'!$D$80</definedName>
    <definedName name="Комплект_дымохода_с_вент_каналом_0_33_п_м_Schiedel_UNI_d_200_мм">'[1]Настройки'!$D$90</definedName>
    <definedName name="Комплект_креплений_к_кровле_Schiedel" localSheetId="0">'[2]Настройки'!$D$171</definedName>
    <definedName name="Комплект_креплений_к_кровле_Schiedel">'[1]Настройки'!$D$181</definedName>
    <definedName name="Комплект_подключения_потребителя_нерж_сталь_Schiedel_UNI_d_140_мм" localSheetId="0">'[2]Настройки'!$D$157</definedName>
    <definedName name="Комплект_подключения_потребителя_нерж_сталь_Schiedel_UNI_d_140_мм">'[1]Настройки'!$D$167</definedName>
    <definedName name="Комплект_подключения_потребителя_нерж_сталь_Schiedel_UNI_d_160_мм" localSheetId="0">'[2]Настройки'!$D$158</definedName>
    <definedName name="Комплект_подключения_потребителя_нерж_сталь_Schiedel_UNI_d_160_мм">'[1]Настройки'!$D$168</definedName>
    <definedName name="Комплект_подключения_потребителя_нерж_сталь_Schiedel_UNI_d_180_мм" localSheetId="0">'[2]Настройки'!$D$159</definedName>
    <definedName name="Комплект_подключения_потребителя_нерж_сталь_Schiedel_UNI_d_180_мм">'[1]Настройки'!$D$169</definedName>
    <definedName name="Комплект_подключения_потребителя_нерж_сталь_Schiedel_UNI_d_200_мм" localSheetId="0">'[2]Настройки'!$D$160</definedName>
    <definedName name="Комплект_подключения_потребителя_нерж_сталь_Schiedel_UNI_d_200_мм">'[1]Настройки'!$D$170</definedName>
    <definedName name="Комплект_удлинения_UraTOP_высотой_1_0_м_Schiedel_UNI_d_160_мм" localSheetId="0">'[2]Настройки'!$D$134</definedName>
    <definedName name="Комплект_удлинения_UraTOP_высотой_1_0_м_Schiedel_UNI_d_160_мм">'[1]Настройки'!$D$144</definedName>
    <definedName name="Комплект_удлинения_UraTOP_высотой_1_0_м_Schiedel_UNI_d_200_мм" localSheetId="0">'[2]Настройки'!$D$136</definedName>
    <definedName name="Комплект_удлинения_UraTOP_высотой_1_0_м_Schiedel_UNI_d_200_мм">'[1]Настройки'!$D$146</definedName>
    <definedName name="Комплект_удлинения_UraTOP_высотой_1_0_м_с_вент_каналом_Schiedel_UNI_d_160_мм" localSheetId="0">'[2]Настройки'!$D$138</definedName>
    <definedName name="Комплект_удлинения_UraTOP_высотой_1_0_м_с_вент_каналом_Schiedel_UNI_d_180_мм" localSheetId="0">'[2]Настройки'!$D$139</definedName>
    <definedName name="Консольная_плита_Schiedel_UNI_d_140_160_мм" localSheetId="0">'[2]Настройки'!$D$141</definedName>
    <definedName name="Консольная_плита_Schiedel_UNI_d_140_160_мм">'[1]Настройки'!$D$151</definedName>
    <definedName name="Консольная_плита_Schiedel_UNI_d_180_200_мм" localSheetId="0">'[2]Настройки'!$D$142</definedName>
    <definedName name="Консольная_плита_Schiedel_UNI_d_180_200_мм">'[1]Настройки'!$D$152</definedName>
    <definedName name="Консольная_плита_с_вент_каналом_Schiedel_UNI_d_140_160_мм" localSheetId="0">'[2]Настройки'!$D$143</definedName>
    <definedName name="Консольная_плита_с_вент_каналом_Schiedel_UNI_d_140_160_мм">'[1]Настройки'!$D$153</definedName>
    <definedName name="Консольная_плита_с_вент_каналом_Schiedel_UNI_d_180_200_мм" localSheetId="0">'[2]Настройки'!$D$144</definedName>
    <definedName name="Консольная_плита_с_вент_каналом_Schiedel_UNI_d_180_200_мм">'[1]Настройки'!$D$154</definedName>
    <definedName name="Конус_Schiedel_ICS_25_d_130_мм" localSheetId="0">'[2]Настройки'!$D$560</definedName>
    <definedName name="Конус_Schiedel_ICS_25_d_130_мм">'[1]Настройки'!$D$586</definedName>
    <definedName name="Конус_Schiedel_ICS_25_d_150_мм" localSheetId="0">'[2]Настройки'!$D$561</definedName>
    <definedName name="Конус_Schiedel_ICS_25_d_150_мм">'[1]Настройки'!$D$587</definedName>
    <definedName name="Конус_Schiedel_ICS_25_d_180_мм" localSheetId="0">'[2]Настройки'!$D$562</definedName>
    <definedName name="Конус_Schiedel_ICS_25_d_180_мм">'[1]Настройки'!$D$588</definedName>
    <definedName name="Конус_Schiedel_ICS_25_d_200_мм" localSheetId="0">'[2]Настройки'!$D$563</definedName>
    <definedName name="Конус_Schiedel_ICS_25_d_200_мм">'[1]Настройки'!$D$589</definedName>
    <definedName name="Конус_Schiedel_ICS_25_d_230_мм" localSheetId="0">'[2]Настройки'!$D$564</definedName>
    <definedName name="Конус_Schiedel_ICS_25_d_230_мм">'[1]Настройки'!$D$590</definedName>
    <definedName name="Конус_Schiedel_ICS_25_d_250_мм" localSheetId="0">'[2]Настройки'!$D$565</definedName>
    <definedName name="Конус_Schiedel_ICS_25_d_250_мм">'[1]Настройки'!$D$591</definedName>
    <definedName name="Конус_Schiedel_KERASTAR_d_140_мм" localSheetId="0">'[2]Настройки'!$D$285</definedName>
    <definedName name="Конус_Schiedel_KERASTAR_d_140_мм">'[1]Настройки'!$D$303</definedName>
    <definedName name="Конус_Schiedel_KERASTAR_d_160_мм" localSheetId="0">'[2]Настройки'!$D$286</definedName>
    <definedName name="Конус_Schiedel_KERASTAR_d_160_мм">'[1]Настройки'!$D$304</definedName>
    <definedName name="Конус_Schiedel_KERASTAR_d_180_мм" localSheetId="0">'[2]Настройки'!$D$287</definedName>
    <definedName name="Конус_Schiedel_KERASTAR_d_180_мм">'[1]Настройки'!$D$305</definedName>
    <definedName name="Конус_Schiedel_KERASTAR_d_200_мм" localSheetId="0">'[2]Настройки'!$D$288</definedName>
    <definedName name="Конус_Schiedel_KERASTAR_d_200_мм">'[1]Настройки'!$D$306</definedName>
    <definedName name="Конус_Schiedel_KERASTAR_d_250_мм" localSheetId="0">'[2]Настройки'!$D$289</definedName>
    <definedName name="Конус_Schiedel_KERASTAR_d_250_мм">'[1]Настройки'!$D$307</definedName>
    <definedName name="Конус_Schiedel_Permeter_25_d_130_мм_серый" localSheetId="0">'[2]Настройки'!$D$812</definedName>
    <definedName name="Конус_Schiedel_Permeter_25_d_130_мм_серый">'[1]Настройки'!$D$842</definedName>
    <definedName name="Конус_Schiedel_Permeter_25_d_130_мм_черный" localSheetId="0">'[2]Настройки'!$D$813</definedName>
    <definedName name="Конус_Schiedel_Permeter_25_d_130_мм_черный">'[1]Настройки'!$D$843</definedName>
    <definedName name="Конус_Schiedel_Permeter_25_d_150_мм_серый" localSheetId="0">'[2]Настройки'!$D$814</definedName>
    <definedName name="Конус_Schiedel_Permeter_25_d_150_мм_серый">'[1]Настройки'!$D$844</definedName>
    <definedName name="Конус_Schiedel_Permeter_25_d_150_мм_черный" localSheetId="0">'[2]Настройки'!$D$815</definedName>
    <definedName name="Конус_Schiedel_Permeter_25_d_150_мм_черный">'[1]Настройки'!$D$845</definedName>
    <definedName name="Конус_Schiedel_Permeter_25_d_200_мм_серый" localSheetId="0">'[2]Настройки'!$D$816</definedName>
    <definedName name="Конус_Schiedel_Permeter_25_d_200_мм_серый">'[1]Настройки'!$D$846</definedName>
    <definedName name="Конус_Schiedel_Permeter_25_d_200_мм_черный" localSheetId="0">'[2]Настройки'!$D$817</definedName>
    <definedName name="Конус_Schiedel_Permeter_25_d_200_мм_черный">'[1]Настройки'!$D$847</definedName>
    <definedName name="Конус_Schiedel_Permeter_25_d_250_мм_серый" localSheetId="0">'[2]Настройки'!$D$818</definedName>
    <definedName name="Конус_Schiedel_Permeter_25_d_250_мм_серый">'[1]Настройки'!$D$848</definedName>
    <definedName name="Конус_Schiedel_Permeter_25_d_250_мм_черный" localSheetId="0">'[2]Настройки'!$D$819</definedName>
    <definedName name="Конус_Schiedel_Permeter_25_d_250_мм_черный">'[1]Настройки'!$D$849</definedName>
    <definedName name="Конус_с_зонтиком_Schiedel_ICS_25_d_130_мм" localSheetId="0">'[2]Настройки'!$D$566</definedName>
    <definedName name="Конус_с_зонтиком_Schiedel_ICS_25_d_130_мм">'[1]Настройки'!$D$592</definedName>
    <definedName name="Конус_с_зонтиком_Schiedel_ICS_25_d_150_мм" localSheetId="0">'[2]Настройки'!$D$567</definedName>
    <definedName name="Конус_с_зонтиком_Schiedel_ICS_25_d_150_мм">'[1]Настройки'!$D$593</definedName>
    <definedName name="Конус_с_зонтиком_Schiedel_ICS_25_d_180_мм" localSheetId="0">'[2]Настройки'!$D$568</definedName>
    <definedName name="Конус_с_зонтиком_Schiedel_ICS_25_d_180_мм">'[1]Настройки'!$D$594</definedName>
    <definedName name="Конус_с_зонтиком_Schiedel_ICS_25_d_200_мм" localSheetId="0">'[2]Настройки'!$D$569</definedName>
    <definedName name="Конус_с_зонтиком_Schiedel_ICS_25_d_200_мм">'[1]Настройки'!$D$595</definedName>
    <definedName name="Конус_с_зонтиком_Schiedel_ICS_25_d_230_мм" localSheetId="0">'[2]Настройки'!$D$570</definedName>
    <definedName name="Конус_с_зонтиком_Schiedel_ICS_25_d_230_мм">'[1]Настройки'!$D$596</definedName>
    <definedName name="Конус_с_зонтиком_Schiedel_ICS_25_d_250_мм" localSheetId="0">'[2]Настройки'!$D$571</definedName>
    <definedName name="Конус_с_зонтиком_Schiedel_ICS_25_d_250_мм">'[1]Настройки'!$D$597</definedName>
    <definedName name="Конус_с_зонтиком_Schiedel_KERASTAR_d_140_мм" localSheetId="0">'[2]Настройки'!$D$290</definedName>
    <definedName name="Конус_с_зонтиком_Schiedel_KERASTAR_d_140_мм">'[1]Настройки'!$D$308</definedName>
    <definedName name="Конус_с_зонтиком_Schiedel_KERASTAR_d_160_мм" localSheetId="0">'[2]Настройки'!$D$291</definedName>
    <definedName name="Конус_с_зонтиком_Schiedel_KERASTAR_d_160_мм">'[1]Настройки'!$D$309</definedName>
    <definedName name="Конус_с_зонтиком_Schiedel_KERASTAR_d_180_мм" localSheetId="0">'[2]Настройки'!$D$292</definedName>
    <definedName name="Конус_с_зонтиком_Schiedel_KERASTAR_d_180_мм">'[1]Настройки'!$D$310</definedName>
    <definedName name="Конус_с_зонтиком_Schiedel_KERASTAR_d_200_мм" localSheetId="0">'[2]Настройки'!$D$293</definedName>
    <definedName name="Конус_с_зонтиком_Schiedel_KERASTAR_d_200_мм">'[1]Настройки'!$D$311</definedName>
    <definedName name="Конус_с_зонтиком_Schiedel_KERASTAR_d_250_мм" localSheetId="0">'[2]Настройки'!$D$294</definedName>
    <definedName name="Конус_с_зонтиком_Schiedel_KERASTAR_d_250_мм">'[1]Настройки'!$D$312</definedName>
    <definedName name="Конус_с_зонтиком_Schiedel_Permeter_25_d_130_мм_серый" localSheetId="0">'[2]Настройки'!$D$820</definedName>
    <definedName name="Конус_с_зонтиком_Schiedel_Permeter_25_d_130_мм_серый">'[1]Настройки'!$D$850</definedName>
    <definedName name="Конус_с_зонтиком_Schiedel_Permeter_25_d_130_мм_черный" localSheetId="0">'[2]Настройки'!$D$821</definedName>
    <definedName name="Конус_с_зонтиком_Schiedel_Permeter_25_d_130_мм_черный">'[1]Настройки'!$D$851</definedName>
    <definedName name="Конус_с_зонтиком_Schiedel_Permeter_25_d_150_мм_серый" localSheetId="0">'[2]Настройки'!$D$822</definedName>
    <definedName name="Конус_с_зонтиком_Schiedel_Permeter_25_d_150_мм_серый">'[1]Настройки'!$D$852</definedName>
    <definedName name="Конус_с_зонтиком_Schiedel_Permeter_25_d_150_мм_черный" localSheetId="0">'[2]Настройки'!$D$823</definedName>
    <definedName name="Конус_с_зонтиком_Schiedel_Permeter_25_d_150_мм_черный">'[1]Настройки'!$D$853</definedName>
    <definedName name="Конус_с_зонтиком_Schiedel_Permeter_25_d_200_мм_серый" localSheetId="0">'[2]Настройки'!$D$824</definedName>
    <definedName name="Конус_с_зонтиком_Schiedel_Permeter_25_d_200_мм_серый">'[1]Настройки'!$D$854</definedName>
    <definedName name="Конус_с_зонтиком_Schiedel_Permeter_25_d_200_мм_черный" localSheetId="0">'[2]Настройки'!$D$825</definedName>
    <definedName name="Конус_с_зонтиком_Schiedel_Permeter_25_d_200_мм_черный">'[1]Настройки'!$D$855</definedName>
    <definedName name="Конус_с_зонтиком_Schiedel_Permeter_25_d_250_мм_серый" localSheetId="0">'[2]Настройки'!$D$826</definedName>
    <definedName name="Конус_с_зонтиком_Schiedel_Permeter_25_d_250_мм_серый">'[1]Настройки'!$D$856</definedName>
    <definedName name="Конус_с_зонтиком_Schiedel_Permeter_25_d_250_мм_черный" localSheetId="0">'[2]Настройки'!$D$827</definedName>
    <definedName name="Конус_с_зонтиком_Schiedel_Permeter_25_d_250_мм_черный">'[1]Настройки'!$D$857</definedName>
    <definedName name="Манжета_витоновая_Schiedel_ICS_25_d_130_мм" localSheetId="0">'[2]Настройки'!$D$572</definedName>
    <definedName name="Манжета_витоновая_Schiedel_ICS_25_d_130_мм">'[1]Настройки'!$D$598</definedName>
    <definedName name="Манжета_витоновая_Schiedel_ICS_25_d_150_мм" localSheetId="0">'[2]Настройки'!$D$573</definedName>
    <definedName name="Манжета_витоновая_Schiedel_ICS_25_d_150_мм">'[1]Настройки'!$D$599</definedName>
    <definedName name="Манжета_витоновая_Schiedel_ICS_25_d_180_мм" localSheetId="0">'[2]Настройки'!$D$574</definedName>
    <definedName name="Манжета_витоновая_Schiedel_ICS_25_d_180_мм">'[1]Настройки'!$D$600</definedName>
    <definedName name="Манжета_витоновая_Schiedel_ICS_25_d_200_мм" localSheetId="0">'[2]Настройки'!$D$575</definedName>
    <definedName name="Манжета_витоновая_Schiedel_ICS_25_d_200_мм">'[1]Настройки'!$D$601</definedName>
    <definedName name="Манжета_витоновая_Schiedel_ICS_25_d_230_мм" localSheetId="0">'[2]Настройки'!$D$576</definedName>
    <definedName name="Манжета_витоновая_Schiedel_ICS_25_d_250_мм" localSheetId="0">'[2]Настройки'!$D$577</definedName>
    <definedName name="Манжета_витоновая_Schiedel_ICS_25_d_250_мм">'[1]Настройки'!$D$603</definedName>
    <definedName name="Монтажная_рамка_Schiedel_KERANOVA_d_120_160_мм" localSheetId="0">'[2]Настройки'!$D$416</definedName>
    <definedName name="Монтажная_рамка_Schiedel_KERANOVA_d_120_160_мм">'[1]Настройки'!$D$438</definedName>
    <definedName name="Монтажная_рамка_Schiedel_KERANOVA_d_180_250_мм" localSheetId="0">'[2]Настройки'!$D$417</definedName>
    <definedName name="Монтажная_рамка_Schiedel_KERANOVA_d_180_250_мм">'[1]Настройки'!$D$439</definedName>
    <definedName name="Настенная_консоль_для_удлинения_L_130_мм_Schiedel_ICS_25" localSheetId="0">'[2]Настройки'!$D$669</definedName>
    <definedName name="Настенная_консоль_для_удлинения_L_130_мм_Schiedel_ICS_25">'[1]Настройки'!$D$695</definedName>
    <definedName name="Настенная_консоль_для_удлинения_L_176_мм_Schiedel_ICS_25" localSheetId="0">'[2]Настройки'!$D$670</definedName>
    <definedName name="Настенная_консоль_для_удлинения_L_176_мм_Schiedel_ICS_25">'[1]Настройки'!$D$696</definedName>
    <definedName name="Настенная_консоль_для_удлинения_L_250_мм_Schiedel_ICS_25" localSheetId="0">'[2]Настройки'!$D$671</definedName>
    <definedName name="Настенная_консоль_для_удлинения_L_250_мм_Schiedel_ICS_25">'[1]Настройки'!$D$697</definedName>
    <definedName name="Настенная_консоль_для_удлинения_L_300_мм_Schiedel_ICS_25" localSheetId="0">'[2]Настройки'!$D$672</definedName>
    <definedName name="Настенная_консоль_для_удлинения_L_300_мм_Schiedel_ICS_25">'[1]Настройки'!$D$698</definedName>
    <definedName name="Настенная_консоль_для_удлинения_L_450_мм_Schiedel_ICS_25" localSheetId="0">'[2]Настройки'!$D$673</definedName>
    <definedName name="Настенная_консоль_для_удлинения_L_450_мм_Schiedel_ICS_25">'[1]Настройки'!$D$699</definedName>
    <definedName name="Настенная_консоль_для_удлинения_L_550_мм_Schiedel_ICS_25" localSheetId="0">'[2]Настройки'!$D$674</definedName>
    <definedName name="Настенная_консоль_для_удлинения_L_550_мм_Schiedel_ICS_25">'[1]Настройки'!$D$700</definedName>
    <definedName name="Настенный_хомут_50_мм_Schiedel_KERASTAR_d_140_мм" localSheetId="0">'[2]Настройки'!$D$280</definedName>
    <definedName name="Настенный_хомут_50_мм_Schiedel_KERASTAR_d_140_мм">'[1]Настройки'!$D$298</definedName>
    <definedName name="Настенный_хомут_50_мм_Schiedel_KERASTAR_d_160_мм" localSheetId="0">'[2]Настройки'!$D$281</definedName>
    <definedName name="Настенный_хомут_50_мм_Schiedel_KERASTAR_d_160_мм">'[1]Настройки'!$D$299</definedName>
    <definedName name="Настенный_хомут_50_мм_Schiedel_KERASTAR_d_180_мм" localSheetId="0">'[2]Настройки'!$D$282</definedName>
    <definedName name="Настенный_хомут_50_мм_Schiedel_KERASTAR_d_180_мм">'[1]Настройки'!$D$300</definedName>
    <definedName name="Настенный_хомут_50_мм_Schiedel_KERASTAR_d_200_мм" localSheetId="0">'[2]Настройки'!$D$283</definedName>
    <definedName name="Настенный_хомут_50_мм_Schiedel_KERASTAR_d_200_мм">'[1]Настройки'!$D$301</definedName>
    <definedName name="Настенный_хомут_50_мм_Schiedel_KERASTAR_d_250_мм" localSheetId="0">'[2]Настройки'!$D$284</definedName>
    <definedName name="Настенный_хомут_50_мм_Schiedel_KERASTAR_d_250_мм">'[1]Настройки'!$D$302</definedName>
    <definedName name="Настенный_хомут_раздвижной_50_мм_Schiedel_ICS_25_d_180_мм" localSheetId="0">'[2]Настройки'!$D$617</definedName>
    <definedName name="Настенный_хомут_раздвижной_50_мм_Schiedel_ICS_25_d_180_мм">'[1]Настройки'!$D$643</definedName>
    <definedName name="Настенный_хомут_раздвижной_50_мм_Schiedel_ICS_25_d_200_мм" localSheetId="0">'[2]Настройки'!$D$618</definedName>
    <definedName name="Настенный_хомут_раздвижной_50_мм_Schiedel_ICS_25_d_200_мм">'[1]Настройки'!$D$644</definedName>
    <definedName name="Настенный_хомут_раздвижной_50_мм_Schiedel_ICS_25_d_230_мм" localSheetId="0">'[2]Настройки'!$D$619</definedName>
    <definedName name="Настенный_хомут_раздвижной_50_мм_Schiedel_ICS_25_d_230_мм">'[1]Настройки'!$D$645</definedName>
    <definedName name="Настенный_хомут_раздвижной_50_мм_Schiedel_ICS_25_d_250_мм" localSheetId="0">'[2]Настройки'!$D$620</definedName>
    <definedName name="Настенный_хомут_раздвижной_50_мм_Schiedel_ICS_25_d_250_мм">'[1]Настройки'!$D$646</definedName>
    <definedName name="Настенный_хомут_раздвижной_50_мм_Schiedel_ICS_25_d_280_мм" localSheetId="0">'[2]Настройки'!$D$621</definedName>
    <definedName name="Настенный_хомут_раздвижной_50_мм_Schiedel_ICS_25_d_280_мм">'[1]Настройки'!$D$647</definedName>
    <definedName name="Настенный_хомут_раздвижной_50_мм_Schiedel_ICS_25_d_300_мм" localSheetId="0">'[2]Настройки'!$D$622</definedName>
    <definedName name="Настенный_хомут_раздвижной_50_мм_Schiedel_ICS_25_d_300_мм">'[1]Настройки'!$D$648</definedName>
    <definedName name="Настенный_элемент_с_емкостью_для_сбора_золы_Schiedel_KERASTAR_d_140_мм" localSheetId="0">'[2]Настройки'!$D$240</definedName>
    <definedName name="Настенный_элемент_с_емкостью_для_сбора_золы_Schiedel_KERASTAR_d_140_мм">'[1]Настройки'!$D$258</definedName>
    <definedName name="Настенный_элемент_с_емкостью_для_сбора_золы_Schiedel_KERASTAR_d_160_мм" localSheetId="0">'[2]Настройки'!$D$241</definedName>
    <definedName name="Настенный_элемент_с_емкостью_для_сбора_золы_Schiedel_KERASTAR_d_160_мм">'[1]Настройки'!$D$259</definedName>
    <definedName name="Настенный_элемент_с_емкостью_для_сбора_золы_Schiedel_KERASTAR_d_180_мм" localSheetId="0">'[2]Настройки'!$D$242</definedName>
    <definedName name="Настенный_элемент_с_емкостью_для_сбора_золы_Schiedel_KERASTAR_d_180_мм">'[1]Настройки'!$D$260</definedName>
    <definedName name="Настенный_элемент_с_емкостью_для_сбора_золы_Schiedel_KERASTAR_d_200_мм" localSheetId="0">'[2]Настройки'!$D$243</definedName>
    <definedName name="Настенный_элемент_с_емкостью_для_сбора_золы_Schiedel_KERASTAR_d_200_мм">'[1]Настройки'!$D$261</definedName>
    <definedName name="Настенный_элемент_с_емкостью_для_сбора_золы_Schiedel_KERASTAR_d_250_мм" localSheetId="0">'[2]Настройки'!$D$244</definedName>
    <definedName name="Настенный_элемент_с_емкостью_для_сбора_золы_Schiedel_KERASTAR_d_250_мм">'[1]Настройки'!$D$262</definedName>
    <definedName name="Настенный_элемент_с_отводом_конденсата_Schiedel_KERASTAR_d_140_мм" localSheetId="0">'[2]Настройки'!$D$245</definedName>
    <definedName name="Настенный_элемент_с_отводом_конденсата_Schiedel_KERASTAR_d_140_мм">'[1]Настройки'!$D$263</definedName>
    <definedName name="Настенный_элемент_с_отводом_конденсата_Schiedel_KERASTAR_d_160_мм" localSheetId="0">'[2]Настройки'!$D$246</definedName>
    <definedName name="Настенный_элемент_с_отводом_конденсата_Schiedel_KERASTAR_d_160_мм">'[1]Настройки'!$D$264</definedName>
    <definedName name="Настенный_элемент_с_отводом_конденсата_Schiedel_KERASTAR_d_180_мм" localSheetId="0">'[2]Настройки'!$D$247</definedName>
    <definedName name="Настенный_элемент_с_отводом_конденсата_Schiedel_KERASTAR_d_180_мм">'[1]Настройки'!$D$265</definedName>
    <definedName name="Настенный_элемент_с_отводом_конденсата_Schiedel_KERASTAR_d_200_мм" localSheetId="0">'[2]Настройки'!$D$248</definedName>
    <definedName name="Настенный_элемент_с_отводом_конденсата_Schiedel_KERASTAR_d_200_мм">'[1]Настройки'!$D$266</definedName>
    <definedName name="Настенный_элемент_с_отводом_конденсата_Schiedel_KERASTAR_d_250_мм" localSheetId="0">'[2]Настройки'!$D$249</definedName>
    <definedName name="Настенный_элемент_с_отводом_конденсата_Schiedel_KERASTAR_d_250_мм">'[1]Настройки'!$D$267</definedName>
    <definedName name="Нижний_элемент_с_отводом_конденсата_Schiedel_KERASTAR_d_140_мм" localSheetId="0">'[2]Настройки'!$D$235</definedName>
    <definedName name="Нижний_элемент_с_отводом_конденсата_Schiedel_KERASTAR_d_140_мм">'[1]Настройки'!$D$253</definedName>
    <definedName name="Нижний_элемент_с_отводом_конденсата_Schiedel_KERASTAR_d_160_мм" localSheetId="0">'[2]Настройки'!$D$236</definedName>
    <definedName name="Нижний_элемент_с_отводом_конденсата_Schiedel_KERASTAR_d_160_мм">'[1]Настройки'!$D$254</definedName>
    <definedName name="Нижний_элемент_с_отводом_конденсата_Schiedel_KERASTAR_d_180_мм" localSheetId="0">'[2]Настройки'!$D$237</definedName>
    <definedName name="Нижний_элемент_с_отводом_конденсата_Schiedel_KERASTAR_d_180_мм">'[1]Настройки'!$D$255</definedName>
    <definedName name="Нижний_элемент_с_отводом_конденсата_Schiedel_KERASTAR_d_200_мм" localSheetId="0">'[2]Настройки'!$D$238</definedName>
    <definedName name="Нижний_элемент_с_отводом_конденсата_Schiedel_KERASTAR_d_200_мм">'[1]Настройки'!$D$256</definedName>
    <definedName name="Нижний_элемент_с_отводом_конденсата_Schiedel_KERASTAR_d_250_мм" localSheetId="0">'[2]Настройки'!$D$239</definedName>
    <definedName name="Нижний_элемент_с_отводом_конденсата_Schiedel_KERASTAR_d_250_мм">'[1]Настройки'!$D$257</definedName>
    <definedName name="номер_листа_2" localSheetId="0">'[2]Настройки'!$C$187</definedName>
    <definedName name="номер_листа_2">'[1]Настройки'!$C$199</definedName>
    <definedName name="номер_листа_3" localSheetId="0">'[2]Настройки'!$C$221</definedName>
    <definedName name="номер_листа_3">'[1]Настройки'!$C$237</definedName>
    <definedName name="номер_листа_4" localSheetId="0">'[2]Настройки'!$C$337</definedName>
    <definedName name="номер_листа_4">'[1]Настройки'!$C$357</definedName>
    <definedName name="номер_листа_5" localSheetId="0">'[2]Настройки'!$C$451</definedName>
    <definedName name="номер_листа_5">'[1]Настройки'!$C$475</definedName>
    <definedName name="номер_листа_6" localSheetId="0">'[2]Настройки'!$C$686</definedName>
    <definedName name="номер_листа_6">'[1]Настройки'!$C$714</definedName>
    <definedName name="номер_листа_7" localSheetId="0">'[2]Настройки'!$C$953</definedName>
    <definedName name="номер_листа_7">'[1]Настройки'!$C$982</definedName>
    <definedName name="_xlnm.Print_Area" localSheetId="4">'ICS'!$C$3:$M$93</definedName>
    <definedName name="_xlnm.Print_Area" localSheetId="6">'Keranova'!$C$3:$M$65</definedName>
    <definedName name="_xlnm.Print_Area" localSheetId="3">'Kerastar'!$C$3:$L$40</definedName>
    <definedName name="_xlnm.Print_Area" localSheetId="5">'Permeter'!$C$3:$O$91</definedName>
    <definedName name="_xlnm.Print_Area" localSheetId="1">'UNI'!$C$3:$N$41</definedName>
    <definedName name="_xlnm.Print_Area" localSheetId="2">'Вентканалы'!$C$3:$H$28</definedName>
    <definedName name="_xlnm.Print_Area" localSheetId="0">'Меню'!$C$3:$I$21</definedName>
    <definedName name="Опорная_консоль_L_1120_мм_Schiedel_ICS_25" localSheetId="0">'[2]Настройки'!$D$668</definedName>
    <definedName name="Опорная_консоль_L_1120_мм_Schiedel_ICS_25">'[1]Настройки'!$D$694</definedName>
    <definedName name="Опорная_консоль_L_475_мм_Schiedel_ICS_25" localSheetId="0">'[2]Настройки'!$D$663</definedName>
    <definedName name="Опорная_консоль_L_475_мм_Schiedel_ICS_25">'[1]Настройки'!$D$689</definedName>
    <definedName name="Опорная_консоль_L_475_мм_Schiedel_KERASTAR" localSheetId="0">'[2]Настройки'!$D$325</definedName>
    <definedName name="Опорная_консоль_L_475_мм_Schiedel_KERASTAR">'[1]Настройки'!$D$343</definedName>
    <definedName name="Опорная_консоль_L_475_мм_Schiedel_Permeter_25_серый" localSheetId="0">'[2]Настройки'!$D$938</definedName>
    <definedName name="Опорная_консоль_L_475_мм_Schiedel_Permeter_25_серый">'[1]Настройки'!$D$965</definedName>
    <definedName name="Опорная_консоль_L_475_мм_Schiedel_Permeter_25_черный" localSheetId="0">'[2]Настройки'!$D$939</definedName>
    <definedName name="Опорная_консоль_L_475_мм_Schiedel_Permeter_25_черный">'[1]Настройки'!$D$966</definedName>
    <definedName name="Опорная_консоль_L_570_мм_Schiedel_ICS_25" localSheetId="0">'[2]Настройки'!$D$664</definedName>
    <definedName name="Опорная_консоль_L_570_мм_Schiedel_ICS_25">'[1]Настройки'!$D$690</definedName>
    <definedName name="Опорная_консоль_L_570_мм_Schiedel_Permeter_25_серый" localSheetId="0">'[2]Настройки'!$D$940</definedName>
    <definedName name="Опорная_консоль_L_570_мм_Schiedel_Permeter_25_серый">'[1]Настройки'!$D$967</definedName>
    <definedName name="Опорная_консоль_L_570_мм_Schiedel_Permeter_25_черный" localSheetId="0">'[2]Настройки'!$D$941</definedName>
    <definedName name="Опорная_консоль_L_570_мм_Schiedel_Permeter_25_черный">'[1]Настройки'!$D$968</definedName>
    <definedName name="Опорная_консоль_L_620_мм_Schiedel_ICS_25" localSheetId="0">'[2]Настройки'!$D$665</definedName>
    <definedName name="Опорная_консоль_L_620_мм_Schiedel_ICS_25">'[1]Настройки'!$D$691</definedName>
    <definedName name="Опорная_консоль_L_720_мм_Schiedel_ICS_25" localSheetId="0">'[2]Настройки'!$D$666</definedName>
    <definedName name="Опорная_консоль_L_720_мм_Schiedel_ICS_25">'[1]Настройки'!$D$692</definedName>
    <definedName name="Опорная_консоль_L_820_мм_Schiedel_ICS_25" localSheetId="0">'[2]Настройки'!$D$667</definedName>
    <definedName name="Опорная_консоль_L_820_мм_Schiedel_ICS_25">'[1]Настройки'!$D$693</definedName>
    <definedName name="Опорный_элемент_напольный_с_отводом_конденсата_L_1_м_Schiedel_ICS_25_d_130_мм" localSheetId="0">'[2]Настройки'!$D$465</definedName>
    <definedName name="Опорный_элемент_напольный_с_отводом_конденсата_L_1_м_Schiedel_ICS_25_d_130_мм">'[1]Настройки'!$D$491</definedName>
    <definedName name="Опорный_элемент_напольный_с_отводом_конденсата_L_1_м_Schiedel_ICS_25_d_150_мм" localSheetId="0">'[2]Настройки'!$D$466</definedName>
    <definedName name="Опорный_элемент_напольный_с_отводом_конденсата_L_1_м_Schiedel_ICS_25_d_150_мм">'[1]Настройки'!$D$492</definedName>
    <definedName name="Опорный_элемент_напольный_с_отводом_конденсата_L_1_м_Schiedel_ICS_25_d_180_мм" localSheetId="0">'[2]Настройки'!$D$467</definedName>
    <definedName name="Опорный_элемент_напольный_с_отводом_конденсата_L_1_м_Schiedel_ICS_25_d_180_мм">'[1]Настройки'!$D$493</definedName>
    <definedName name="Опорный_элемент_напольный_с_отводом_конденсата_L_1_м_Schiedel_ICS_25_d_200_мм" localSheetId="0">'[2]Настройки'!$D$468</definedName>
    <definedName name="Опорный_элемент_напольный_с_отводом_конденсата_L_1_м_Schiedel_ICS_25_d_200_мм">'[1]Настройки'!$D$494</definedName>
    <definedName name="Опорный_элемент_напольный_с_отводом_конденсата_L_1_м_Schiedel_ICS_25_d_230_мм" localSheetId="0">'[2]Настройки'!$D$469</definedName>
    <definedName name="Опорный_элемент_напольный_с_отводом_конденсата_L_1_м_Schiedel_ICS_25_d_230_мм">'[1]Настройки'!$D$495</definedName>
    <definedName name="Опорный_элемент_напольный_с_отводом_конденсата_L_1_м_Schiedel_ICS_25_d_250_мм" localSheetId="0">'[2]Настройки'!$D$470</definedName>
    <definedName name="Опорный_элемент_напольный_с_отводом_конденсата_L_1_м_Schiedel_ICS_25_d_250_мм">'[1]Настройки'!$D$496</definedName>
    <definedName name="Опорный_элемент_напольный_с_отводом_конденсата_L_1_м_Schiedel_Permeter_25_d_130_мм_серый" localSheetId="0">'[2]Настройки'!$D$700</definedName>
    <definedName name="Опорный_элемент_напольный_с_отводом_конденсата_L_1_м_Schiedel_Permeter_25_d_130_мм_серый">'[1]Настройки'!$D$730</definedName>
    <definedName name="Опорный_элемент_напольный_с_отводом_конденсата_L_1_м_Schiedel_Permeter_25_d_130_мм_черный" localSheetId="0">'[2]Настройки'!$D$701</definedName>
    <definedName name="Опорный_элемент_напольный_с_отводом_конденсата_L_1_м_Schiedel_Permeter_25_d_130_мм_черный">'[1]Настройки'!$D$731</definedName>
    <definedName name="Опорный_элемент_напольный_с_отводом_конденсата_L_1_м_Schiedel_Permeter_25_d_150_мм_серый" localSheetId="0">'[2]Настройки'!$D$702</definedName>
    <definedName name="Опорный_элемент_напольный_с_отводом_конденсата_L_1_м_Schiedel_Permeter_25_d_150_мм_серый">'[1]Настройки'!$D$732</definedName>
    <definedName name="Опорный_элемент_напольный_с_отводом_конденсата_L_1_м_Schiedel_Permeter_25_d_150_мм_черный" localSheetId="0">'[2]Настройки'!$D$703</definedName>
    <definedName name="Опорный_элемент_напольный_с_отводом_конденсата_L_1_м_Schiedel_Permeter_25_d_150_мм_черный">'[1]Настройки'!$D$733</definedName>
    <definedName name="Опорный_элемент_напольный_с_отводом_конденсата_L_1_м_Schiedel_Permeter_25_d_200_мм_серый" localSheetId="0">'[2]Настройки'!$D$704</definedName>
    <definedName name="Опорный_элемент_напольный_с_отводом_конденсата_L_1_м_Schiedel_Permeter_25_d_200_мм_серый">'[1]Настройки'!$D$734</definedName>
    <definedName name="Опорный_элемент_напольный_с_отводом_конденсата_L_1_м_Schiedel_Permeter_25_d_200_мм_черный" localSheetId="0">'[2]Настройки'!$D$705</definedName>
    <definedName name="Опорный_элемент_напольный_с_отводом_конденсата_L_1_м_Schiedel_Permeter_25_d_200_мм_черный">'[1]Настройки'!$D$735</definedName>
    <definedName name="Опорный_элемент_напольный_с_отводом_конденсата_L_1_м_Schiedel_Permeter_25_d_250_мм_серый" localSheetId="0">'[2]Настройки'!$D$706</definedName>
    <definedName name="Опорный_элемент_напольный_с_отводом_конденсата_L_1_м_Schiedel_Permeter_25_d_250_мм_серый">'[1]Настройки'!$D$736</definedName>
    <definedName name="Опорный_элемент_напольный_с_отводом_конденсата_L_1_м_Schiedel_Permeter_25_d_250_мм_черный" localSheetId="0">'[2]Настройки'!$D$707</definedName>
    <definedName name="Опорный_элемент_напольный_с_отводом_конденсата_L_1_м_Schiedel_Permeter_25_d_250_мм_черный">'[1]Настройки'!$D$737</definedName>
    <definedName name="Опорный_элемент_промежуточный_Schiedel_ICS_25_d_130_мм" localSheetId="0">'[2]Настройки'!$D$471</definedName>
    <definedName name="Опорный_элемент_промежуточный_Schiedel_ICS_25_d_130_мм">'[1]Настройки'!$D$497</definedName>
    <definedName name="Опорный_элемент_промежуточный_Schiedel_ICS_25_d_150_мм" localSheetId="0">'[2]Настройки'!$D$472</definedName>
    <definedName name="Опорный_элемент_промежуточный_Schiedel_ICS_25_d_150_мм">'[1]Настройки'!$D$498</definedName>
    <definedName name="Опорный_элемент_промежуточный_Schiedel_ICS_25_d_180_мм" localSheetId="0">'[2]Настройки'!$D$473</definedName>
    <definedName name="Опорный_элемент_промежуточный_Schiedel_ICS_25_d_180_мм">'[1]Настройки'!$D$499</definedName>
    <definedName name="Опорный_элемент_промежуточный_Schiedel_ICS_25_d_200_мм" localSheetId="0">'[2]Настройки'!$D$474</definedName>
    <definedName name="Опорный_элемент_промежуточный_Schiedel_ICS_25_d_200_мм">'[1]Настройки'!$D$500</definedName>
    <definedName name="Опорный_элемент_промежуточный_Schiedel_ICS_25_d_230_мм" localSheetId="0">'[2]Настройки'!$D$475</definedName>
    <definedName name="Опорный_элемент_промежуточный_Schiedel_ICS_25_d_230_мм">'[1]Настройки'!$D$501</definedName>
    <definedName name="Опорный_элемент_промежуточный_Schiedel_ICS_25_d_250_мм" localSheetId="0">'[2]Настройки'!$D$476</definedName>
    <definedName name="Опорный_элемент_промежуточный_Schiedel_ICS_25_d_250_мм">'[1]Настройки'!$D$502</definedName>
    <definedName name="Опорный_элемент_промежуточный_Schiedel_Permeter_25_d_130_мм_серый" localSheetId="0">'[2]Настройки'!$D$708</definedName>
    <definedName name="Опорный_элемент_промежуточный_Schiedel_Permeter_25_d_130_мм_черный" localSheetId="0">'[2]Настройки'!$D$709</definedName>
    <definedName name="Опорный_элемент_промежуточный_Schiedel_Permeter_25_d_130_мм_черный">'[1]Настройки'!$D$739</definedName>
    <definedName name="Опорный_элемент_промежуточный_Schiedel_Permeter_25_d_150_мм_серый" localSheetId="0">'[2]Настройки'!$D$710</definedName>
    <definedName name="Опорный_элемент_промежуточный_Schiedel_Permeter_25_d_150_мм_серый">'[1]Настройки'!$D$740</definedName>
    <definedName name="Опорный_элемент_промежуточный_Schiedel_Permeter_25_d_150_мм_черный" localSheetId="0">'[2]Настройки'!$D$711</definedName>
    <definedName name="Опорный_элемент_промежуточный_Schiedel_Permeter_25_d_150_мм_черный">'[1]Настройки'!$D$741</definedName>
    <definedName name="Опорный_элемент_промежуточный_Schiedel_Permeter_25_d_200_мм_серый" localSheetId="0">'[2]Настройки'!$D$712</definedName>
    <definedName name="Опорный_элемент_промежуточный_Schiedel_Permeter_25_d_200_мм_серый">'[1]Настройки'!$D$742</definedName>
    <definedName name="Опорный_элемент_промежуточный_Schiedel_Permeter_25_d_200_мм_черный" localSheetId="0">'[2]Настройки'!$D$713</definedName>
    <definedName name="Опорный_элемент_промежуточный_Schiedel_Permeter_25_d_200_мм_черный">'[1]Настройки'!$D$743</definedName>
    <definedName name="Опорный_элемент_промежуточный_Schiedel_Permeter_25_d_250_мм_серый" localSheetId="0">'[2]Настройки'!$D$714</definedName>
    <definedName name="Опорный_элемент_промежуточный_Schiedel_Permeter_25_d_250_мм_серый">'[1]Настройки'!$D$744</definedName>
    <definedName name="Опорный_элемент_промежуточный_Schiedel_Permeter_25_d_250_мм_черный" localSheetId="0">'[2]Настройки'!$D$715</definedName>
    <definedName name="Опорный_элемент_промежуточный_Schiedel_Permeter_25_d_250_мм_черный">'[1]Настройки'!$D$745</definedName>
    <definedName name="Основание_дымохода_45_гр_3_п_м_Schiedel_UNI_d_140_мм" localSheetId="0">'[2]Настройки'!$D$65</definedName>
    <definedName name="Основание_дымохода_45_гр_3_п_м_Schiedel_UNI_d_140_мм">'[1]Настройки'!$D$75</definedName>
    <definedName name="Основание_дымохода_45_гр_3_п_м_Schiedel_UNI_d_160_мм" localSheetId="0">'[2]Настройки'!$D$66</definedName>
    <definedName name="Основание_дымохода_45_гр_3_п_м_Schiedel_UNI_d_160_мм">'[1]Настройки'!$D$76</definedName>
    <definedName name="Основание_дымохода_45_гр_3_п_м_Schiedel_UNI_d_180_мм" localSheetId="0">'[2]Настройки'!$D$67</definedName>
    <definedName name="Основание_дымохода_45_гр_3_п_м_Schiedel_UNI_d_180_мм">'[1]Настройки'!$D$77</definedName>
    <definedName name="Основание_дымохода_45_гр_3_п_м_Schiedel_UNI_d_200_мм" localSheetId="0">'[2]Настройки'!$D$68</definedName>
    <definedName name="Основание_дымохода_45_гр_3_п_м_Schiedel_UNI_d_200_мм">'[1]Настройки'!$D$78</definedName>
    <definedName name="Основание_дымохода_с_вент_каналом_45_гр_3_п_м_Schiedel_UNI_d_140_мм" localSheetId="0">'[2]Настройки'!$D$69</definedName>
    <definedName name="Основание_дымохода_с_вент_каналом_45_гр_3_п_м_Schiedel_UNI_d_140_мм">'[1]Настройки'!$D$79</definedName>
    <definedName name="Основание_дымохода_с_вент_каналом_45_гр_3_п_м_Schiedel_UNI_d_160_мм" localSheetId="0">'[2]Настройки'!$D$70</definedName>
    <definedName name="Основание_дымохода_с_вент_каналом_45_гр_3_п_м_Schiedel_UNI_d_160_мм">'[1]Настройки'!$D$80</definedName>
    <definedName name="Основание_дымохода_с_вент_каналом_45_гр_3_п_м_Schiedel_UNI_d_180_мм" localSheetId="0">'[2]Настройки'!$D$71</definedName>
    <definedName name="Основание_дымохода_с_вент_каналом_45_гр_3_п_м_Schiedel_UNI_d_180_мм">'[1]Настройки'!$D$81</definedName>
    <definedName name="Основание_дымохода_с_вент_каналом_45_гр_3_п_м_Schiedel_UNI_d_200_мм" localSheetId="0">'[2]Настройки'!$D$72</definedName>
    <definedName name="Основание_дымохода_с_вент_каналом_45_гр_3_п_м_Schiedel_UNI_d_200_мм">'[1]Настройки'!$D$82</definedName>
    <definedName name="Основание_с_отводом_конденсата_Schiedel_ICS_25_d_130_мм" localSheetId="0">'[2]Настройки'!$D$477</definedName>
    <definedName name="Основание_с_отводом_конденсата_Schiedel_ICS_25_d_130_мм">'[1]Настройки'!$D$503</definedName>
    <definedName name="Основание_с_отводом_конденсата_Schiedel_ICS_25_d_150_мм" localSheetId="0">'[2]Настройки'!$D$478</definedName>
    <definedName name="Основание_с_отводом_конденсата_Schiedel_ICS_25_d_150_мм">'[1]Настройки'!$D$504</definedName>
    <definedName name="Основание_с_отводом_конденсата_Schiedel_ICS_25_d_180_мм" localSheetId="0">'[2]Настройки'!$D$479</definedName>
    <definedName name="Основание_с_отводом_конденсата_Schiedel_ICS_25_d_180_мм">'[1]Настройки'!$D$505</definedName>
    <definedName name="Основание_с_отводом_конденсата_Schiedel_ICS_25_d_200_мм" localSheetId="0">'[2]Настройки'!$D$480</definedName>
    <definedName name="Основание_с_отводом_конденсата_Schiedel_ICS_25_d_200_мм">'[1]Настройки'!$D$506</definedName>
    <definedName name="Основание_с_отводом_конденсата_Schiedel_ICS_25_d_230_мм" localSheetId="0">'[2]Настройки'!$D$481</definedName>
    <definedName name="Основание_с_отводом_конденсата_Schiedel_ICS_25_d_230_мм">'[1]Настройки'!$D$507</definedName>
    <definedName name="Основание_с_отводом_конденсата_Schiedel_ICS_25_d_250_мм" localSheetId="0">'[2]Настройки'!$D$482</definedName>
    <definedName name="Основание_с_отводом_конденсата_Schiedel_ICS_25_d_250_мм">'[1]Настройки'!$D$508</definedName>
    <definedName name="Основание_с_отводом_конденсата_Schiedel_Permeter_25_d_130_мм_серый" localSheetId="0">'[2]Настройки'!$D$716</definedName>
    <definedName name="Основание_с_отводом_конденсата_Schiedel_Permeter_25_d_130_мм_серый">'[1]Настройки'!$D$746</definedName>
    <definedName name="Основание_с_отводом_конденсата_Schiedel_Permeter_25_d_130_мм_черный" localSheetId="0">'[2]Настройки'!$D$717</definedName>
    <definedName name="Основание_с_отводом_конденсата_Schiedel_Permeter_25_d_130_мм_черный">'[1]Настройки'!$D$747</definedName>
    <definedName name="Основание_с_отводом_конденсата_Schiedel_Permeter_25_d_150_мм_серый" localSheetId="0">'[2]Настройки'!$D$718</definedName>
    <definedName name="Основание_с_отводом_конденсата_Schiedel_Permeter_25_d_150_мм_серый">'[1]Настройки'!$D$748</definedName>
    <definedName name="Основание_с_отводом_конденсата_Schiedel_Permeter_25_d_150_мм_черный" localSheetId="0">'[2]Настройки'!$D$719</definedName>
    <definedName name="Основание_с_отводом_конденсата_Schiedel_Permeter_25_d_150_мм_черный">'[1]Настройки'!$D$749</definedName>
    <definedName name="Основание_с_отводом_конденсата_Schiedel_Permeter_25_d_200_мм_серый" localSheetId="0">'[2]Настройки'!$D$720</definedName>
    <definedName name="Основание_с_отводом_конденсата_Schiedel_Permeter_25_d_200_мм_серый">'[1]Настройки'!$D$750</definedName>
    <definedName name="Основание_с_отводом_конденсата_Schiedel_Permeter_25_d_200_мм_черный" localSheetId="0">'[2]Настройки'!$D$721</definedName>
    <definedName name="Основание_с_отводом_конденсата_Schiedel_Permeter_25_d_200_мм_черный">'[1]Настройки'!$D$751</definedName>
    <definedName name="Основание_с_отводом_конденсата_Schiedel_Permeter_25_d_250_мм_серый" localSheetId="0">'[2]Настройки'!$D$722</definedName>
    <definedName name="Основание_с_отводом_конденсата_Schiedel_Permeter_25_d_250_мм_серый">'[1]Настройки'!$D$752</definedName>
    <definedName name="Основание_с_отводом_конденсата_Schiedel_Permeter_25_d_250_мм_черный" localSheetId="0">'[2]Настройки'!$D$723</definedName>
    <definedName name="Основание_с_отводом_конденсата_Schiedel_Permeter_25_d_250_мм_черный">'[1]Настройки'!$D$753</definedName>
    <definedName name="Отвод_15_гр_Schiedel_ICS_25_d_130_мм" localSheetId="0">'[2]Настройки'!$D$513</definedName>
    <definedName name="Отвод_15_гр_Schiedel_ICS_25_d_130_мм">'[1]Настройки'!$D$539</definedName>
    <definedName name="Отвод_15_гр_Schiedel_ICS_25_d_150_мм" localSheetId="0">'[2]Настройки'!$D$514</definedName>
    <definedName name="Отвод_15_гр_Schiedel_ICS_25_d_150_мм">'[1]Настройки'!$D$540</definedName>
    <definedName name="Отвод_15_гр_Schiedel_ICS_25_d_180_мм" localSheetId="0">'[2]Настройки'!$D$515</definedName>
    <definedName name="Отвод_15_гр_Schiedel_ICS_25_d_180_мм">'[1]Настройки'!$D$541</definedName>
    <definedName name="Отвод_15_гр_Schiedel_ICS_25_d_200_мм" localSheetId="0">'[2]Настройки'!$D$516</definedName>
    <definedName name="Отвод_15_гр_Schiedel_ICS_25_d_200_мм">'[1]Настройки'!$D$542</definedName>
    <definedName name="Отвод_15_гр_Schiedel_ICS_25_d_230_мм" localSheetId="0">'[2]Настройки'!$D$517</definedName>
    <definedName name="Отвод_15_гр_Schiedel_ICS_25_d_230_мм">'[1]Настройки'!$D$543</definedName>
    <definedName name="Отвод_15_гр_Schiedel_ICS_25_d_250_мм" localSheetId="0">'[2]Настройки'!$D$518</definedName>
    <definedName name="Отвод_15_гр_Schiedel_ICS_25_d_250_мм">'[1]Настройки'!$D$544</definedName>
    <definedName name="Отвод_15_гр_Schiedel_KERASTAR_d_140_мм" localSheetId="0">'[2]Настройки'!$D$315</definedName>
    <definedName name="Отвод_15_гр_Schiedel_KERASTAR_d_140_мм">'[1]Настройки'!$D$333</definedName>
    <definedName name="Отвод_15_гр_Schiedel_KERASTAR_d_160_мм" localSheetId="0">'[2]Настройки'!$D$316</definedName>
    <definedName name="Отвод_15_гр_Schiedel_KERASTAR_d_160_мм">'[1]Настройки'!$D$334</definedName>
    <definedName name="Отвод_15_гр_Schiedel_KERASTAR_d_180_мм" localSheetId="0">'[2]Настройки'!$D$317</definedName>
    <definedName name="Отвод_15_гр_Schiedel_KERASTAR_d_180_мм">'[1]Настройки'!$D$335</definedName>
    <definedName name="Отвод_15_гр_Schiedel_KERASTAR_d_200_мм" localSheetId="0">'[2]Настройки'!$D$318</definedName>
    <definedName name="Отвод_15_гр_Schiedel_KERASTAR_d_200_мм">'[1]Настройки'!$D$336</definedName>
    <definedName name="Отвод_15_гр_Schiedel_KERASTAR_d_250_мм" localSheetId="0">'[2]Настройки'!$D$319</definedName>
    <definedName name="Отвод_15_гр_Schiedel_KERASTAR_d_250_мм">'[1]Настройки'!$D$337</definedName>
    <definedName name="Отвод_15_гр_Schiedel_Permeter_25_d_130_мм_серый" localSheetId="0">'[2]Настройки'!$D$756</definedName>
    <definedName name="Отвод_15_гр_Schiedel_Permeter_25_d_130_мм_серый">'[1]Настройки'!$D$786</definedName>
    <definedName name="Отвод_15_гр_Schiedel_Permeter_25_d_130_мм_черный" localSheetId="0">'[2]Настройки'!$D$757</definedName>
    <definedName name="Отвод_15_гр_Schiedel_Permeter_25_d_130_мм_черный">'[1]Настройки'!$D$787</definedName>
    <definedName name="Отвод_15_гр_Schiedel_Permeter_25_d_150_мм_серый" localSheetId="0">'[2]Настройки'!$D$758</definedName>
    <definedName name="Отвод_15_гр_Schiedel_Permeter_25_d_150_мм_серый">'[1]Настройки'!$D$788</definedName>
    <definedName name="Отвод_15_гр_Schiedel_Permeter_25_d_150_мм_черный" localSheetId="0">'[2]Настройки'!$D$759</definedName>
    <definedName name="Отвод_15_гр_Schiedel_Permeter_25_d_150_мм_черный">'[1]Настройки'!$D$789</definedName>
    <definedName name="Отвод_15_гр_Schiedel_Permeter_25_d_200_мм_серый" localSheetId="0">'[2]Настройки'!$D$760</definedName>
    <definedName name="Отвод_15_гр_Schiedel_Permeter_25_d_200_мм_серый">'[1]Настройки'!$D$790</definedName>
    <definedName name="Отвод_15_гр_Schiedel_Permeter_25_d_200_мм_черный" localSheetId="0">'[2]Настройки'!$D$761</definedName>
    <definedName name="Отвод_15_гр_Schiedel_Permeter_25_d_200_мм_черный">'[1]Настройки'!$D$791</definedName>
    <definedName name="Отвод_15_гр_Schiedel_Permeter_25_d_250_мм_серый" localSheetId="0">'[2]Настройки'!$D$762</definedName>
    <definedName name="Отвод_15_гр_Schiedel_Permeter_25_d_250_мм_серый">'[1]Настройки'!$D$792</definedName>
    <definedName name="Отвод_15_гр_Schiedel_Permeter_25_d_250_мм_черный" localSheetId="0">'[2]Настройки'!$D$763</definedName>
    <definedName name="Отвод_15_гр_Schiedel_Permeter_25_d_250_мм_черный">'[1]Настройки'!$D$793</definedName>
    <definedName name="Отвод_30_гр_Schiedel_ICS_25_d_130_мм" localSheetId="0">'[2]Настройки'!$D$519</definedName>
    <definedName name="Отвод_30_гр_Schiedel_ICS_25_d_130_мм">'[1]Настройки'!$D$545</definedName>
    <definedName name="Отвод_30_гр_Schiedel_ICS_25_d_150_мм" localSheetId="0">'[2]Настройки'!$D$520</definedName>
    <definedName name="Отвод_30_гр_Schiedel_ICS_25_d_150_мм">'[1]Настройки'!$D$546</definedName>
    <definedName name="Отвод_30_гр_Schiedel_ICS_25_d_180_мм" localSheetId="0">'[2]Настройки'!$D$521</definedName>
    <definedName name="Отвод_30_гр_Schiedel_ICS_25_d_180_мм">'[1]Настройки'!$D$547</definedName>
    <definedName name="Отвод_30_гр_Schiedel_ICS_25_d_200_мм" localSheetId="0">'[2]Настройки'!$D$522</definedName>
    <definedName name="Отвод_30_гр_Schiedel_ICS_25_d_200_мм">'[1]Настройки'!$D$548</definedName>
    <definedName name="Отвод_30_гр_Schiedel_ICS_25_d_230_мм" localSheetId="0">'[2]Настройки'!$D$523</definedName>
    <definedName name="Отвод_30_гр_Schiedel_ICS_25_d_230_мм">'[1]Настройки'!$D$549</definedName>
    <definedName name="Отвод_30_гр_Schiedel_ICS_25_d_250_мм" localSheetId="0">'[2]Настройки'!$D$524</definedName>
    <definedName name="Отвод_30_гр_Schiedel_ICS_25_d_250_мм">'[1]Настройки'!$D$550</definedName>
    <definedName name="Отвод_30_гр_Schiedel_KERASTAR_d_140_мм" localSheetId="0">'[2]Настройки'!$D$310</definedName>
    <definedName name="Отвод_30_гр_Schiedel_KERASTAR_d_140_мм">'[1]Настройки'!$D$328</definedName>
    <definedName name="Отвод_30_гр_Schiedel_KERASTAR_d_160_мм" localSheetId="0">'[2]Настройки'!$D$311</definedName>
    <definedName name="Отвод_30_гр_Schiedel_KERASTAR_d_160_мм">'[1]Настройки'!$D$329</definedName>
    <definedName name="Отвод_30_гр_Schiedel_KERASTAR_d_180_мм" localSheetId="0">'[2]Настройки'!$D$312</definedName>
    <definedName name="Отвод_30_гр_Schiedel_KERASTAR_d_180_мм">'[1]Настройки'!$D$330</definedName>
    <definedName name="Отвод_30_гр_Schiedel_KERASTAR_d_200_мм" localSheetId="0">'[2]Настройки'!$D$313</definedName>
    <definedName name="Отвод_30_гр_Schiedel_KERASTAR_d_200_мм">'[1]Настройки'!$D$331</definedName>
    <definedName name="Отвод_30_гр_Schiedel_KERASTAR_d_250_мм" localSheetId="0">'[2]Настройки'!$D$314</definedName>
    <definedName name="Отвод_30_гр_Schiedel_KERASTAR_d_250_мм">'[1]Настройки'!$D$332</definedName>
    <definedName name="Отвод_30_гр_Schiedel_Permeter_25_d_130_мм_серый" localSheetId="0">'[2]Настройки'!$D$764</definedName>
    <definedName name="Отвод_30_гр_Schiedel_Permeter_25_d_130_мм_серый">'[1]Настройки'!$D$794</definedName>
    <definedName name="Отвод_30_гр_Schiedel_Permeter_25_d_130_мм_черный" localSheetId="0">'[2]Настройки'!$D$765</definedName>
    <definedName name="Отвод_30_гр_Schiedel_Permeter_25_d_130_мм_черный">'[1]Настройки'!$D$795</definedName>
    <definedName name="Отвод_30_гр_Schiedel_Permeter_25_d_150_мм_серый" localSheetId="0">'[2]Настройки'!$D$766</definedName>
    <definedName name="Отвод_30_гр_Schiedel_Permeter_25_d_150_мм_серый">'[1]Настройки'!$D$796</definedName>
    <definedName name="Отвод_30_гр_Schiedel_Permeter_25_d_150_мм_черный" localSheetId="0">'[2]Настройки'!$D$767</definedName>
    <definedName name="Отвод_30_гр_Schiedel_Permeter_25_d_150_мм_черный">'[1]Настройки'!$D$797</definedName>
    <definedName name="Отвод_30_гр_Schiedel_Permeter_25_d_200_мм_серый" localSheetId="0">'[2]Настройки'!$D$768</definedName>
    <definedName name="Отвод_30_гр_Schiedel_Permeter_25_d_200_мм_серый">'[1]Настройки'!$D$798</definedName>
    <definedName name="Отвод_30_гр_Schiedel_Permeter_25_d_200_мм_черный" localSheetId="0">'[2]Настройки'!$D$769</definedName>
    <definedName name="Отвод_30_гр_Schiedel_Permeter_25_d_200_мм_черный">'[1]Настройки'!$D$799</definedName>
    <definedName name="Отвод_30_гр_Schiedel_Permeter_25_d_250_мм_серый" localSheetId="0">'[2]Настройки'!$D$770</definedName>
    <definedName name="Отвод_30_гр_Schiedel_Permeter_25_d_250_мм_черный" localSheetId="0">'[2]Настройки'!$D$771</definedName>
    <definedName name="Отвод_45_гр_Schiedel_ICS_25_d_130_мм" localSheetId="0">'[2]Настройки'!$D$525</definedName>
    <definedName name="Отвод_45_гр_Schiedel_ICS_25_d_150_мм" localSheetId="0">'[2]Настройки'!$D$526</definedName>
    <definedName name="Отвод_45_гр_Schiedel_ICS_25_d_150_мм">'[1]Настройки'!$D$552</definedName>
    <definedName name="Отвод_45_гр_Schiedel_ICS_25_d_180_мм" localSheetId="0">'[2]Настройки'!$D$527</definedName>
    <definedName name="Отвод_45_гр_Schiedel_ICS_25_d_180_мм">'[1]Настройки'!$D$553</definedName>
    <definedName name="Отвод_45_гр_Schiedel_ICS_25_d_200_мм" localSheetId="0">'[2]Настройки'!$D$528</definedName>
    <definedName name="Отвод_45_гр_Schiedel_ICS_25_d_200_мм">'[1]Настройки'!$D$554</definedName>
    <definedName name="Отвод_45_гр_Schiedel_ICS_25_d_230_мм" localSheetId="0">'[2]Настройки'!$D$529</definedName>
    <definedName name="Отвод_45_гр_Schiedel_ICS_25_d_230_мм">'[1]Настройки'!$D$555</definedName>
    <definedName name="Отвод_45_гр_Schiedel_ICS_25_d_250_мм" localSheetId="0">'[2]Настройки'!$D$530</definedName>
    <definedName name="Отвод_45_гр_Schiedel_ICS_25_d_250_мм">'[1]Настройки'!$D$556</definedName>
    <definedName name="Отвод_45_гр_Schiedel_KERASTAR_d_140_мм" localSheetId="0">'[2]Настройки'!$D$305</definedName>
    <definedName name="Отвод_45_гр_Schiedel_KERASTAR_d_140_мм">'[1]Настройки'!$D$323</definedName>
    <definedName name="Отвод_45_гр_Schiedel_KERASTAR_d_160_мм" localSheetId="0">'[2]Настройки'!$D$306</definedName>
    <definedName name="Отвод_45_гр_Schiedel_KERASTAR_d_160_мм">'[1]Настройки'!$D$324</definedName>
    <definedName name="Отвод_45_гр_Schiedel_KERASTAR_d_180_мм" localSheetId="0">'[2]Настройки'!$D$307</definedName>
    <definedName name="Отвод_45_гр_Schiedel_KERASTAR_d_180_мм">'[1]Настройки'!$D$325</definedName>
    <definedName name="Отвод_45_гр_Schiedel_KERASTAR_d_200_мм" localSheetId="0">'[2]Настройки'!$D$308</definedName>
    <definedName name="Отвод_45_гр_Schiedel_KERASTAR_d_200_мм">'[1]Настройки'!$D$326</definedName>
    <definedName name="Отвод_45_гр_Schiedel_KERASTAR_d_250_мм" localSheetId="0">'[2]Настройки'!$D$309</definedName>
    <definedName name="Отвод_45_гр_Schiedel_KERASTAR_d_250_мм">'[1]Настройки'!$D$327</definedName>
    <definedName name="Отвод_45_гр_Schiedel_Permeter_25_d_130_мм_серый" localSheetId="0">'[2]Настройки'!$D$772</definedName>
    <definedName name="Отвод_45_гр_Schiedel_Permeter_25_d_130_мм_черный" localSheetId="0">'[2]Настройки'!$D$773</definedName>
    <definedName name="Отвод_45_гр_Schiedel_Permeter_25_d_130_мм_черный">'[1]Настройки'!$D$803</definedName>
    <definedName name="Отвод_45_гр_Schiedel_Permeter_25_d_150_мм_серый" localSheetId="0">'[2]Настройки'!$D$774</definedName>
    <definedName name="Отвод_45_гр_Schiedel_Permeter_25_d_150_мм_серый">'[1]Настройки'!$D$804</definedName>
    <definedName name="Отвод_45_гр_Schiedel_Permeter_25_d_150_мм_черный" localSheetId="0">'[2]Настройки'!$D$775</definedName>
    <definedName name="Отвод_45_гр_Schiedel_Permeter_25_d_150_мм_черный">'[1]Настройки'!$D$805</definedName>
    <definedName name="Отвод_45_гр_Schiedel_Permeter_25_d_200_мм_серый" localSheetId="0">'[2]Настройки'!$D$776</definedName>
    <definedName name="Отвод_45_гр_Schiedel_Permeter_25_d_200_мм_серый">'[1]Настройки'!$D$806</definedName>
    <definedName name="Отвод_45_гр_Schiedel_Permeter_25_d_200_мм_черный" localSheetId="0">'[2]Настройки'!$D$777</definedName>
    <definedName name="Отвод_45_гр_Schiedel_Permeter_25_d_200_мм_черный">'[1]Настройки'!$D$807</definedName>
    <definedName name="Отвод_45_гр_Schiedel_Permeter_25_d_250_мм_серый" localSheetId="0">'[2]Настройки'!$D$778</definedName>
    <definedName name="Отвод_45_гр_Schiedel_Permeter_25_d_250_мм_черный" localSheetId="0">'[2]Настройки'!$D$779</definedName>
    <definedName name="Отвод_45_гр_Schiedel_Permeter_25_d_250_мм_черный">'[1]Настройки'!$D$809</definedName>
    <definedName name="Отвод_90_гр_Schiedel_ICS_25_d_130_мм" localSheetId="0">'[2]Настройки'!$D$531</definedName>
    <definedName name="Отвод_90_гр_Schiedel_ICS_25_d_130_мм">'[1]Настройки'!$D$557</definedName>
    <definedName name="Отвод_90_гр_Schiedel_ICS_25_d_150_мм" localSheetId="0">'[2]Настройки'!$D$532</definedName>
    <definedName name="Отвод_90_гр_Schiedel_ICS_25_d_150_мм">'[1]Настройки'!$D$558</definedName>
    <definedName name="Отвод_90_гр_Schiedel_ICS_25_d_180_мм" localSheetId="0">'[2]Настройки'!$D$533</definedName>
    <definedName name="Отвод_90_гр_Schiedel_ICS_25_d_180_мм">'[1]Настройки'!$D$559</definedName>
    <definedName name="Отвод_90_гр_Schiedel_ICS_25_d_200_мм" localSheetId="0">'[2]Настройки'!$D$534</definedName>
    <definedName name="Отвод_90_гр_Schiedel_ICS_25_d_200_мм">'[1]Настройки'!$D$560</definedName>
    <definedName name="Отвод_90_гр_Schiedel_ICS_25_d_230_мм" localSheetId="0">'[2]Настройки'!$D$535</definedName>
    <definedName name="Отвод_90_гр_Schiedel_ICS_25_d_230_мм">'[1]Настройки'!$D$561</definedName>
    <definedName name="Отвод_90_гр_Schiedel_ICS_25_d_250_мм" localSheetId="0">'[2]Настройки'!$D$536</definedName>
    <definedName name="Отвод_90_гр_Schiedel_ICS_25_d_250_мм">'[1]Настройки'!$D$562</definedName>
    <definedName name="Отвод_90_гр_Schiedel_Permeter_25_d_130_мм_серый" localSheetId="0">'[2]Настройки'!$D$780</definedName>
    <definedName name="Отвод_90_гр_Schiedel_Permeter_25_d_130_мм_серый">'[1]Настройки'!$D$810</definedName>
    <definedName name="Отвод_90_гр_Schiedel_Permeter_25_d_130_мм_черный" localSheetId="0">'[2]Настройки'!$D$781</definedName>
    <definedName name="Отвод_90_гр_Schiedel_Permeter_25_d_130_мм_черный">'[1]Настройки'!$D$811</definedName>
    <definedName name="Отвод_90_гр_Schiedel_Permeter_25_d_150_мм_серый" localSheetId="0">'[2]Настройки'!$D$782</definedName>
    <definedName name="Отвод_90_гр_Schiedel_Permeter_25_d_150_мм_черный" localSheetId="0">'[2]Настройки'!$D$783</definedName>
    <definedName name="Отвод_90_гр_Schiedel_Permeter_25_d_150_мм_черный">'[1]Настройки'!$D$813</definedName>
    <definedName name="Отвод_90_гр_Schiedel_Permeter_25_d_200_мм_серый" localSheetId="0">'[2]Настройки'!$D$784</definedName>
    <definedName name="Отвод_90_гр_Schiedel_Permeter_25_d_200_мм_серый">'[1]Настройки'!$D$814</definedName>
    <definedName name="Отвод_90_гр_Schiedel_Permeter_25_d_200_мм_черный" localSheetId="0">'[2]Настройки'!$D$785</definedName>
    <definedName name="Отвод_90_гр_Schiedel_Permeter_25_d_200_мм_черный">'[1]Настройки'!$D$815</definedName>
    <definedName name="Отвод_90_гр_Schiedel_Permeter_25_d_250_мм_серый" localSheetId="0">'[2]Настройки'!$D$786</definedName>
    <definedName name="Отвод_90_гр_Schiedel_Permeter_25_d_250_мм_черный" localSheetId="0">'[2]Настройки'!$D$787</definedName>
    <definedName name="Отвод_90_гр_Schiedel_Permeter_25_d_250_мм_черный">'[1]Настройки'!$D$817</definedName>
    <definedName name="Передняя_дверца_Schiedel_KERANOVA_d_120_250_мм" localSheetId="0">'[2]Настройки'!$D$415</definedName>
    <definedName name="Переходник_Prima_Plus___ICS_Schiedel_d_130_мм" localSheetId="0">'[2]Настройки'!$D$653</definedName>
    <definedName name="Переходник_Prima_Plus___ICS_Schiedel_d_130_мм">'[1]Настройки'!$D$679</definedName>
    <definedName name="Переходник_Prima_Plus___ICS_Schiedel_d_150_мм" localSheetId="0">'[2]Настройки'!$D$654</definedName>
    <definedName name="Переходник_Prima_Plus___ICS_Schiedel_d_150_мм">'[1]Настройки'!$D$680</definedName>
    <definedName name="Переходник_Prima_Plus___ICS_Schiedel_d_180_мм" localSheetId="0">'[2]Настройки'!$D$655</definedName>
    <definedName name="Переходник_Prima_Plus___ICS_Schiedel_d_180_мм">'[1]Настройки'!$D$681</definedName>
    <definedName name="Переходник_Prima_Plus___ICS_Schiedel_d_200_мм" localSheetId="0">'[2]Настройки'!$D$656</definedName>
    <definedName name="Переходник_Prima_Plus___ICS_Schiedel_d_200_мм">'[1]Настройки'!$D$682</definedName>
    <definedName name="Переходник_Prima_Plus___ICS_Schiedel_d_230_мм" localSheetId="0">'[2]Настройки'!$D$657</definedName>
    <definedName name="Переходник_Prima_Plus___ICS_Schiedel_d_230_мм">'[1]Настройки'!$D$683</definedName>
    <definedName name="Переходник_Prima_Plus___ICS_Schiedel_d_250_мм" localSheetId="0">'[2]Настройки'!$D$658</definedName>
    <definedName name="Переходник_Prima_Plus___ICS_Schiedel_d_250_мм">'[1]Настройки'!$D$684</definedName>
    <definedName name="Переходник_Prima_Plus_Permeter_Schiedel_d_130_мм_серый" localSheetId="0">'[2]Настройки'!$D$914</definedName>
    <definedName name="Переходник_Prima_Plus_Permeter_Schiedel_d_130_мм_серый">'[1]Настройки'!$D$941</definedName>
    <definedName name="Переходник_Prima_Plus_Permeter_Schiedel_d_130_мм_черный" localSheetId="0">'[2]Настройки'!$D$915</definedName>
    <definedName name="Переходник_Prima_Plus_Permeter_Schiedel_d_130_мм_черный">'[1]Настройки'!$D$942</definedName>
    <definedName name="Переходник_Prima_Plus_Permeter_Schiedel_d_150_мм_серый" localSheetId="0">'[2]Настройки'!$D$916</definedName>
    <definedName name="Переходник_Prima_Plus_Permeter_Schiedel_d_150_мм_серый">'[1]Настройки'!$D$943</definedName>
    <definedName name="Переходник_Prima_Plus_Permeter_Schiedel_d_150_мм_черный" localSheetId="0">'[2]Настройки'!$D$917</definedName>
    <definedName name="Переходник_Prima_Plus_Permeter_Schiedel_d_150_мм_черный">'[1]Настройки'!$D$944</definedName>
    <definedName name="Переходник_Prima_Plus_Permeter_Schiedel_d_200_мм_серый" localSheetId="0">'[2]Настройки'!$D$918</definedName>
    <definedName name="Переходник_Prima_Plus_Permeter_Schiedel_d_200_мм_серый">'[1]Настройки'!$D$945</definedName>
    <definedName name="Переходник_Prima_Plus_Permeter_Schiedel_d_200_мм_черный" localSheetId="0">'[2]Настройки'!$D$919</definedName>
    <definedName name="Переходник_Prima_Plus_Permeter_Schiedel_d_200_мм_черный">'[1]Настройки'!$D$946</definedName>
    <definedName name="Переходник_Prima_Plus_Permeter_Schiedel_d_250_мм_серый" localSheetId="0">'[2]Настройки'!$D$920</definedName>
    <definedName name="Переходник_Prima_Plus_Permeter_Schiedel_d_250_мм_черный" localSheetId="0">'[2]Настройки'!$D$921</definedName>
    <definedName name="Переходник_Prima_Plus_Permeter_Schiedel_d_250_мм_черный">'[1]Настройки'!$D$948</definedName>
    <definedName name="Переходник_TF1000_сталь_Schiedel_UNI_d_140_мм" localSheetId="0">'[2]Настройки'!$D$153</definedName>
    <definedName name="Переходник_TF1000_сталь_Schiedel_UNI_d_140_мм">'[1]Настройки'!$D$163</definedName>
    <definedName name="Переходник_TF1000_сталь_Schiedel_UNI_d_160_мм" localSheetId="0">'[2]Настройки'!$D$154</definedName>
    <definedName name="Переходник_TF1000_сталь_Schiedel_UNI_d_160_мм">'[1]Настройки'!$D$164</definedName>
    <definedName name="Переходник_TF1000_сталь_Schiedel_UNI_d_180_мм" localSheetId="0">'[2]Настройки'!$D$155</definedName>
    <definedName name="Переходник_TF1000_сталь_Schiedel_UNI_d_180_мм">'[1]Настройки'!$D$165</definedName>
    <definedName name="Переходник_TF1000_сталь_Schiedel_UNI_d_200_мм" localSheetId="0">'[2]Настройки'!$D$156</definedName>
    <definedName name="Переходник_TF1000_сталь_Schiedel_UNI_d_200_мм">'[1]Настройки'!$D$166</definedName>
    <definedName name="Переходник_UNI___ICS_Schiedel_d_150_мм" localSheetId="0">'[2]Настройки'!$D$659</definedName>
    <definedName name="Переходник_UNI___ICS_Schiedel_d_150_мм">'[1]Настройки'!$D$685</definedName>
    <definedName name="Переходник_UNI___ICS_Schiedel_d_180_мм" localSheetId="0">'[2]Настройки'!$D$660</definedName>
    <definedName name="Переходник_UNI___ICS_Schiedel_d_180_мм">'[1]Настройки'!$D$686</definedName>
    <definedName name="Переходник_UNI___ICS_Schiedel_d_200_мм" localSheetId="0">'[2]Настройки'!$D$661</definedName>
    <definedName name="Переходник_UNI___ICS_Schiedel_d_200_мм">'[1]Настройки'!$D$687</definedName>
    <definedName name="Переходник_UNI___ICS_Schiedel_d_250_мм" localSheetId="0">'[2]Настройки'!$D$662</definedName>
    <definedName name="Переходник_UNI___ICS_Schiedel_d_250_мм">'[1]Настройки'!$D$688</definedName>
    <definedName name="Переходник_Кирпичная_труба_Permeter_25_Schiedel_d_130_мм_серый" localSheetId="0">'[2]Настройки'!$D$922</definedName>
    <definedName name="Переходник_Кирпичная_труба_Permeter_25_Schiedel_d_130_мм_серый">'[1]Настройки'!$D$949</definedName>
    <definedName name="Переходник_Кирпичная_труба_Permeter_25_Schiedel_d_130_мм_черный" localSheetId="0">'[2]Настройки'!$D$923</definedName>
    <definedName name="Переходник_Кирпичная_труба_Permeter_25_Schiedel_d_130_мм_черный">'[1]Настройки'!$D$950</definedName>
    <definedName name="Переходник_Кирпичная_труба_Permeter_25_Schiedel_d_150_мм_серый" localSheetId="0">'[2]Настройки'!$D$924</definedName>
    <definedName name="Переходник_Кирпичная_труба_Permeter_25_Schiedel_d_150_мм_серый">'[1]Настройки'!$D$951</definedName>
    <definedName name="Переходник_Кирпичная_труба_Permeter_25_Schiedel_d_150_мм_черный" localSheetId="0">'[2]Настройки'!$D$925</definedName>
    <definedName name="Переходник_Кирпичная_труба_Permeter_25_Schiedel_d_150_мм_черный">'[1]Настройки'!$D$952</definedName>
    <definedName name="Переходник_Кирпичная_труба_Permeter_25_Schiedel_d_200_мм_серый" localSheetId="0">'[2]Настройки'!$D$926</definedName>
    <definedName name="Переходник_Кирпичная_труба_Permeter_25_Schiedel_d_200_мм_серый">'[1]Настройки'!$D$953</definedName>
    <definedName name="Переходник_Кирпичная_труба_Permeter_25_Schiedel_d_200_мм_черный" localSheetId="0">'[2]Настройки'!$D$927</definedName>
    <definedName name="Переходник_Кирпичная_труба_Permeter_25_Schiedel_d_200_мм_черный">'[1]Настройки'!$D$954</definedName>
    <definedName name="Переходник_Кирпичная_труба_Permeter_25_Schiedel_d_250_мм_серый" localSheetId="0">'[2]Настройки'!$D$928</definedName>
    <definedName name="Переходник_Кирпичная_труба_Permeter_25_Schiedel_d_250_мм_серый">'[1]Настройки'!$D$955</definedName>
    <definedName name="Переходник_Кирпичная_труба_Permeter_25_Schiedel_d_250_мм_черный" localSheetId="0">'[2]Настройки'!$D$929</definedName>
    <definedName name="Переходник_Кирпичная_труба_Permeter_25_Schiedel_d_250_мм_черный">'[1]Настройки'!$D$956</definedName>
    <definedName name="Переходник_Топка_Permeter_25_L_1000_мм_Schiedel_d_130_мм_серый" localSheetId="0">'[2]Настройки'!$D$930</definedName>
    <definedName name="Переходник_Топка_Permeter_25_L_1000_мм_Schiedel_d_130_мм_серый">'[1]Настройки'!$D$957</definedName>
    <definedName name="Переходник_Топка_Permeter_25_L_1000_мм_Schiedel_d_130_мм_черный" localSheetId="0">'[2]Настройки'!$D$931</definedName>
    <definedName name="Переходник_Топка_Permeter_25_L_1000_мм_Schiedel_d_130_мм_черный">'[1]Настройки'!$D$958</definedName>
    <definedName name="Переходник_Топка_Permeter_25_L_1000_мм_Schiedel_d_150_мм_серый" localSheetId="0">'[2]Настройки'!$D$932</definedName>
    <definedName name="Переходник_Топка_Permeter_25_L_1000_мм_Schiedel_d_150_мм_серый">'[1]Настройки'!$D$959</definedName>
    <definedName name="Переходник_Топка_Permeter_25_L_1000_мм_Schiedel_d_150_мм_черный" localSheetId="0">'[2]Настройки'!$D$933</definedName>
    <definedName name="Переходник_Топка_Permeter_25_L_1000_мм_Schiedel_d_150_мм_черный">'[1]Настройки'!$D$960</definedName>
    <definedName name="Переходник_Топка_Permeter_25_L_1000_мм_Schiedel_d_200_мм_серый" localSheetId="0">'[2]Настройки'!$D$934</definedName>
    <definedName name="Переходник_Топка_Permeter_25_L_1000_мм_Schiedel_d_200_мм_черный" localSheetId="0">'[2]Настройки'!$D$935</definedName>
    <definedName name="Переходник_Топка_Permeter_25_L_1000_мм_Schiedel_d_200_мм_черный">'[1]Настройки'!$D$962</definedName>
    <definedName name="Переходник_Топка_Permeter_25_L_1000_мм_Schiedel_d_250_мм_черный" localSheetId="0">'[2]Настройки'!$D$937</definedName>
    <definedName name="Переходник_Топка_Permeter_25_L_1000_мм_Schiedel_d_250_мм_черный">'[1]Настройки'!$D$964</definedName>
    <definedName name="Покровная_плита_с_манжетой_Schiedel_KERANOVA_d_120_мм" localSheetId="0">'[2]Настройки'!$D$385</definedName>
    <definedName name="Покровная_плита_с_манжетой_Schiedel_KERANOVA_d_140_мм" localSheetId="0">'[2]Настройки'!$D$386</definedName>
    <definedName name="Покровная_плита_с_манжетой_Schiedel_KERANOVA_d_140_мм">'[1]Настройки'!$D$408</definedName>
    <definedName name="Покровная_плита_с_манжетой_Schiedel_KERANOVA_d_200_мм" localSheetId="0">'[2]Настройки'!$D$389</definedName>
    <definedName name="Покровная_плита_с_манжетой_Schiedel_KERANOVA_d_200_мм">'[1]Настройки'!$D$411</definedName>
    <definedName name="Покровная_плита_с_манжетой_Schiedel_KERANOVA_d_250_мм" localSheetId="0">'[2]Настройки'!$D$390</definedName>
    <definedName name="Покровная_плита_с_манжетой_Schiedel_KERANOVA_d_250_мм">'[1]Настройки'!$D$412</definedName>
    <definedName name="Прайс_10">'[2]Настройки'!$C$18</definedName>
    <definedName name="Прайс_150" localSheetId="0">'[2]Настройки'!$C$19</definedName>
    <definedName name="Прайс_150">'[1]Настройки'!$C$19</definedName>
    <definedName name="Прайс_30">'[1]Настройки'!$C$18</definedName>
    <definedName name="Прайс_Д">'[1]Настройки'!$C$22</definedName>
    <definedName name="Прайс_Д1">'[1]Настройки'!$C$23</definedName>
    <definedName name="Прайс_Дилерский" localSheetId="0">'[2]Настройки'!$C$20</definedName>
    <definedName name="Прайс_Спецпрайс" localSheetId="0">'[2]Настройки'!$C$21</definedName>
    <definedName name="Прайс_Спецпрайс">'[1]Настройки'!$C$21</definedName>
    <definedName name="Прайс_Строительный">'[1]Настройки'!$C$20</definedName>
    <definedName name="Противопожарная_пластина_вентилируемая_0_30_гр_Schiedel_ICS_25_d_180_мм" localSheetId="0">'[2]Настройки'!$D$635</definedName>
    <definedName name="Противопожарная_пластина_вентилируемая_0_30_гр_Schiedel_ICS_25_d_180_мм">'[1]Настройки'!$D$661</definedName>
    <definedName name="Противопожарная_пластина_вентилируемая_0_30_гр_Schiedel_ICS_25_d_200_мм" localSheetId="0">'[2]Настройки'!$D$636</definedName>
    <definedName name="Противопожарная_пластина_вентилируемая_0_30_гр_Schiedel_ICS_25_d_200_мм">'[1]Настройки'!$D$662</definedName>
    <definedName name="Противопожарная_пластина_вентилируемая_0_30_гр_Schiedel_ICS_25_d_230_мм" localSheetId="0">'[2]Настройки'!$D$637</definedName>
    <definedName name="Противопожарная_пластина_вентилируемая_0_30_гр_Schiedel_ICS_25_d_230_мм">'[1]Настройки'!$D$663</definedName>
    <definedName name="Противопожарная_пластина_вентилируемая_0_30_гр_Schiedel_ICS_25_d_250_мм" localSheetId="0">'[2]Настройки'!$D$638</definedName>
    <definedName name="Противопожарная_пластина_вентилируемая_0_30_гр_Schiedel_ICS_25_d_250_мм">'[1]Настройки'!$D$664</definedName>
    <definedName name="Противопожарная_пластина_вентилируемая_0_30_гр_Schiedel_ICS_25_d_280_мм" localSheetId="0">'[2]Настройки'!$D$639</definedName>
    <definedName name="Противопожарная_пластина_вентилируемая_0_30_гр_Schiedel_ICS_25_d_280_мм">'[1]Настройки'!$D$665</definedName>
    <definedName name="Противопожарная_пластина_вентилируемая_0_30_гр_Schiedel_ICS_25_d_300_мм" localSheetId="0">'[2]Настройки'!$D$640</definedName>
    <definedName name="Противопожарная_пластина_вентилируемая_0_30_гр_Schiedel_ICS_25_d_300_мм">'[1]Настройки'!$D$666</definedName>
    <definedName name="Противопожарная_пластина_вентилируемая_30_45_гр_Schiedel_ICS_25_d_180_мм" localSheetId="0">'[2]Настройки'!$D$641</definedName>
    <definedName name="Противопожарная_пластина_вентилируемая_30_45_гр_Schiedel_ICS_25_d_180_мм">'[1]Настройки'!$D$667</definedName>
    <definedName name="Противопожарная_пластина_вентилируемая_30_45_гр_Schiedel_ICS_25_d_200_мм" localSheetId="0">'[2]Настройки'!$D$642</definedName>
    <definedName name="Противопожарная_пластина_вентилируемая_30_45_гр_Schiedel_ICS_25_d_200_мм">'[1]Настройки'!$D$668</definedName>
    <definedName name="Противопожарная_пластина_вентилируемая_30_45_гр_Schiedel_ICS_25_d_230_мм" localSheetId="0">'[2]Настройки'!$D$643</definedName>
    <definedName name="Противопожарная_пластина_вентилируемая_30_45_гр_Schiedel_ICS_25_d_230_мм">'[1]Настройки'!$D$669</definedName>
    <definedName name="Противопожарная_пластина_вентилируемая_30_45_гр_Schiedel_ICS_25_d_250_мм" localSheetId="0">'[2]Настройки'!$D$644</definedName>
    <definedName name="Противопожарная_пластина_вентилируемая_30_45_гр_Schiedel_ICS_25_d_250_мм">'[1]Настройки'!$D$670</definedName>
    <definedName name="Противопожарная_пластина_вентилируемая_30_45_гр_Schiedel_ICS_25_d_280_мм" localSheetId="0">'[2]Настройки'!$D$645</definedName>
    <definedName name="Противопожарная_пластина_вентилируемая_30_45_гр_Schiedel_ICS_25_d_280_мм">'[1]Настройки'!$D$671</definedName>
    <definedName name="Противопожарная_пластина_вентилируемая_30_45_гр_Schiedel_ICS_25_d_300_мм" localSheetId="0">'[2]Настройки'!$D$646</definedName>
    <definedName name="Противопожарная_пластина_вентилируемая_30_45_гр_Schiedel_ICS_25_d_300_мм">'[1]Настройки'!$D$672</definedName>
    <definedName name="Проход_через_крышу_0_гр_Schiedel_ICS_25_d_180_мм" localSheetId="0">'[2]Настройки'!$D$584</definedName>
    <definedName name="Проход_через_крышу_0_гр_Schiedel_ICS_25_d_180_мм">'[1]Настройки'!$D$610</definedName>
    <definedName name="Проход_через_крышу_0_гр_Schiedel_ICS_25_d_200_мм" localSheetId="0">'[2]Настройки'!#REF!</definedName>
    <definedName name="Проход_через_крышу_0_гр_Schiedel_ICS_25_d_200_мм">'[1]Настройки'!#REF!</definedName>
    <definedName name="Проход_через_крышу_0_гр_Schiedel_ICS_25_d_230_мм" localSheetId="0">'[2]Настройки'!$D$585</definedName>
    <definedName name="Проход_через_крышу_0_гр_Schiedel_ICS_25_d_230_мм">'[1]Настройки'!$D$611</definedName>
    <definedName name="Проход_через_крышу_0_гр_Schiedel_ICS_25_d_250_мм" localSheetId="0">'[2]Настройки'!#REF!</definedName>
    <definedName name="Проход_через_крышу_0_гр_Schiedel_ICS_25_d_250_мм">'[1]Настройки'!#REF!</definedName>
    <definedName name="Проход_через_крышу_0_гр_Schiedel_ICS_25_d_280_мм" localSheetId="0">'[2]Настройки'!$D$586</definedName>
    <definedName name="Проход_через_крышу_0_гр_Schiedel_ICS_25_d_280_мм">'[1]Настройки'!$D$612</definedName>
    <definedName name="Проход_через_крышу_0_гр_Schiedel_ICS_25_d_300_мм" localSheetId="0">'[2]Настройки'!#REF!</definedName>
    <definedName name="Проход_через_крышу_0_гр_Schiedel_ICS_25_d_300_мм">'[1]Настройки'!#REF!</definedName>
    <definedName name="Проход_через_крышу_16_25_гр_Schiedel_ICS_25_d_180_мм" localSheetId="0">'[2]Настройки'!$D$590</definedName>
    <definedName name="Проход_через_крышу_16_25_гр_Schiedel_ICS_25_d_180_мм">'[1]Настройки'!$D$616</definedName>
    <definedName name="Проход_через_крышу_16_25_гр_Schiedel_ICS_25_d_200_мм" localSheetId="0">'[2]Настройки'!#REF!</definedName>
    <definedName name="Проход_через_крышу_16_25_гр_Schiedel_ICS_25_d_200_мм">'[1]Настройки'!#REF!</definedName>
    <definedName name="Проход_через_крышу_16_25_гр_Schiedel_ICS_25_d_230_мм" localSheetId="0">'[2]Настройки'!$D$591</definedName>
    <definedName name="Проход_через_крышу_16_25_гр_Schiedel_ICS_25_d_230_мм">'[1]Настройки'!$D$617</definedName>
    <definedName name="Проход_через_крышу_16_25_гр_Schiedel_ICS_25_d_250_мм" localSheetId="0">'[2]Настройки'!#REF!</definedName>
    <definedName name="Проход_через_крышу_16_25_гр_Schiedel_ICS_25_d_250_мм">'[1]Настройки'!#REF!</definedName>
    <definedName name="Проход_через_крышу_16_25_гр_Schiedel_ICS_25_d_280_мм" localSheetId="0">'[2]Настройки'!$D$592</definedName>
    <definedName name="Проход_через_крышу_16_25_гр_Schiedel_ICS_25_d_280_мм">'[1]Настройки'!$D$618</definedName>
    <definedName name="Проход_через_крышу_16_25_гр_Schiedel_ICS_25_d_300_мм" localSheetId="0">'[2]Настройки'!#REF!</definedName>
    <definedName name="Проход_через_крышу_16_25_гр_Schiedel_ICS_25_d_300_мм">'[1]Настройки'!#REF!</definedName>
    <definedName name="Проход_через_крышу_16_25_гр_Schiedel_Permeter_25_d_180_мм_серый" localSheetId="0">'[2]Настройки'!$D$835</definedName>
    <definedName name="Проход_через_крышу_16_25_гр_Schiedel_Permeter_25_d_180_мм_серый">'[1]Настройки'!$D$866</definedName>
    <definedName name="Проход_через_крышу_16_25_гр_Schiedel_Permeter_25_d_180_мм_черный" localSheetId="0">'[2]Настройки'!$D$836</definedName>
    <definedName name="Проход_через_крышу_16_25_гр_Schiedel_Permeter_25_d_180_мм_черный">'[1]Настройки'!$D$867</definedName>
    <definedName name="Проход_через_крышу_16_25_гр_Schiedel_Permeter_25_d_200_мм_серый">'[1]Настройки'!#REF!</definedName>
    <definedName name="Проход_через_крышу_16_25_гр_Schiedel_Permeter_25_d_200_мм_черный">'[1]Настройки'!#REF!</definedName>
    <definedName name="Проход_через_крышу_16_25_гр_Schiedel_Permeter_25_d_250_мм_серый" localSheetId="0">'[2]Настройки'!$D$839</definedName>
    <definedName name="Проход_через_крышу_16_25_гр_Schiedel_Permeter_25_d_250_мм_серый">'[1]Настройки'!$D$868</definedName>
    <definedName name="Проход_через_крышу_16_25_гр_Schiedel_Permeter_25_d_250_мм_черный">'[1]Настройки'!#REF!</definedName>
    <definedName name="Проход_через_крышу_16_25_гр_Schiedel_Permeter_25_d_300_мм_на_трубу_с_внутр_d_200_мм_черный" localSheetId="0">'[2]Настройки'!$D$845</definedName>
    <definedName name="Проход_через_крышу_16_25_гр_Schiedel_Permeter_25_d_300_мм_на_трубу_с_внутр_d_200_мм_черный">'[1]Настройки'!$D$869</definedName>
    <definedName name="Проход_через_крышу_16_25_гр_Schiedel_Permeter_25_d_300_мм_серый" localSheetId="0">'[2]Настройки'!$D$841</definedName>
    <definedName name="Проход_через_крышу_16_25_гр_Schiedel_Permeter_25_d_300_мм_серый">'[1]Настройки'!$D$870</definedName>
    <definedName name="Проход_через_крышу_16_25_гр_Schiedel_Permeter_25_d_300_мм_черный" localSheetId="0">'[2]Настройки'!$D$842</definedName>
    <definedName name="Проход_через_крышу_26_35_гр_Schiedel_ICS_25_d_180_мм" localSheetId="0">'[2]Настройки'!$D$593</definedName>
    <definedName name="Проход_через_крышу_26_35_гр_Schiedel_ICS_25_d_180_мм">'[1]Настройки'!$D$619</definedName>
    <definedName name="Проход_через_крышу_26_35_гр_Schiedel_ICS_25_d_200_мм" localSheetId="0">'[2]Настройки'!#REF!</definedName>
    <definedName name="Проход_через_крышу_26_35_гр_Schiedel_ICS_25_d_200_мм">'[1]Настройки'!#REF!</definedName>
    <definedName name="Проход_через_крышу_26_35_гр_Schiedel_ICS_25_d_230_мм" localSheetId="0">'[2]Настройки'!$D$594</definedName>
    <definedName name="Проход_через_крышу_26_35_гр_Schiedel_ICS_25_d_230_мм">'[1]Настройки'!$D$620</definedName>
    <definedName name="Проход_через_крышу_26_35_гр_Schiedel_ICS_25_d_250_мм" localSheetId="0">'[2]Настройки'!#REF!</definedName>
    <definedName name="Проход_через_крышу_26_35_гр_Schiedel_ICS_25_d_250_мм">'[1]Настройки'!#REF!</definedName>
    <definedName name="Проход_через_крышу_26_35_гр_Schiedel_ICS_25_d_280_мм" localSheetId="0">'[2]Настройки'!$D$595</definedName>
    <definedName name="Проход_через_крышу_26_35_гр_Schiedel_ICS_25_d_280_мм">'[1]Настройки'!$D$621</definedName>
    <definedName name="Проход_через_крышу_26_35_гр_Schiedel_ICS_25_d_300_мм" localSheetId="0">'[2]Настройки'!#REF!</definedName>
    <definedName name="Проход_через_крышу_26_35_гр_Schiedel_ICS_25_d_300_мм">'[1]Настройки'!#REF!</definedName>
    <definedName name="Проход_через_крышу_26_35_гр_Schiedel_Permeter_25_d_180_мм_серый" localSheetId="0">'[2]Настройки'!$D$850</definedName>
    <definedName name="Проход_через_крышу_26_35_гр_Schiedel_Permeter_25_d_180_мм_серый">'[1]Настройки'!$D$877</definedName>
    <definedName name="Проход_через_крышу_26_35_гр_Schiedel_Permeter_25_d_180_мм_черный" localSheetId="0">'[2]Настройки'!$D$851</definedName>
    <definedName name="Проход_через_крышу_26_35_гр_Schiedel_Permeter_25_d_180_мм_черный">'[1]Настройки'!$D$878</definedName>
    <definedName name="Проход_через_крышу_26_35_гр_Schiedel_Permeter_25_d_250_мм_серый" localSheetId="0">'[2]Настройки'!$D$854</definedName>
    <definedName name="Проход_через_крышу_26_35_гр_Schiedel_Permeter_25_d_250_мм_серый">'[1]Настройки'!$D$881</definedName>
    <definedName name="Проход_через_крышу_26_35_гр_Schiedel_Permeter_25_d_250_мм_черный" localSheetId="0">'[2]Настройки'!$D$855</definedName>
    <definedName name="Проход_через_крышу_26_35_гр_Schiedel_Permeter_25_d_250_мм_черный">'[1]Настройки'!$D$882</definedName>
    <definedName name="Проход_через_крышу_26_35_гр_Schiedel_Permeter_25_d_300_мм_серый" localSheetId="0">'[2]Настройки'!$D$856</definedName>
    <definedName name="Проход_через_крышу_26_35_гр_Schiedel_Permeter_25_d_300_мм_серый">'[1]Настройки'!$D$883</definedName>
    <definedName name="Проход_через_крышу_26_35_гр_Schiedel_Permeter_25_d_300_мм_черный" localSheetId="0">'[2]Настройки'!$D$857</definedName>
    <definedName name="Проход_через_крышу_26_35_гр_Schiedel_Permeter_25_d_300_мм_черный">'[1]Настройки'!$D$884</definedName>
    <definedName name="Проход_через_крышу_3_15_гр_Schiedel_ICS_25_d_180_мм" localSheetId="0">'[2]Настройки'!$D$587</definedName>
    <definedName name="Проход_через_крышу_3_15_гр_Schiedel_ICS_25_d_180_мм">'[1]Настройки'!$D$613</definedName>
    <definedName name="Проход_через_крышу_3_15_гр_Schiedel_ICS_25_d_200_мм" localSheetId="0">'[2]Настройки'!#REF!</definedName>
    <definedName name="Проход_через_крышу_3_15_гр_Schiedel_ICS_25_d_200_мм">'[1]Настройки'!#REF!</definedName>
    <definedName name="Проход_через_крышу_3_15_гр_Schiedel_ICS_25_d_230_мм" localSheetId="0">'[2]Настройки'!$D$588</definedName>
    <definedName name="Проход_через_крышу_3_15_гр_Schiedel_ICS_25_d_230_мм">'[1]Настройки'!$D$614</definedName>
    <definedName name="Проход_через_крышу_3_15_гр_Schiedel_ICS_25_d_250_мм" localSheetId="0">'[2]Настройки'!#REF!</definedName>
    <definedName name="Проход_через_крышу_3_15_гр_Schiedel_ICS_25_d_250_мм">'[1]Настройки'!#REF!</definedName>
    <definedName name="Проход_через_крышу_3_15_гр_Schiedel_ICS_25_d_280_мм" localSheetId="0">'[2]Настройки'!$D$589</definedName>
    <definedName name="Проход_через_крышу_3_15_гр_Schiedel_ICS_25_d_280_мм">'[1]Настройки'!$D$615</definedName>
    <definedName name="Проход_через_крышу_3_15_гр_Schiedel_ICS_25_d_300_мм" localSheetId="0">'[2]Настройки'!#REF!</definedName>
    <definedName name="Проход_через_крышу_3_15_гр_Schiedel_ICS_25_d_300_мм">'[1]Настройки'!#REF!</definedName>
    <definedName name="Проход_через_крышу_3_15_гр_Schiedel_Permeter_25_d_250_мм_серый">'[1]Настройки'!#REF!</definedName>
    <definedName name="Проход_через_крышу_3_15_гр_Schiedel_Permeter_25_d_250_мм_серый_для_130" localSheetId="0">'[2]Настройки'!$D$843</definedName>
    <definedName name="Проход_через_крышу_3_15_гр_Schiedel_Permeter_25_d_250_мм_серый_для_130">'[1]Настройки'!$D$872</definedName>
    <definedName name="Проход_через_крышу_3_15_гр_Schiedel_Permeter_25_d_250_мм_черный" localSheetId="0">'[2]Настройки'!$D$849</definedName>
    <definedName name="Проход_через_крышу_3_15_гр_Schiedel_Permeter_25_d_250_мм_черный">'[1]Настройки'!$D$874</definedName>
    <definedName name="Проход_через_крышу_3_15_гр_Schiedel_Permeter_25_d_250_мм_черный_для_130" localSheetId="0">'[2]Настройки'!$D$844</definedName>
    <definedName name="Проход_через_крышу_3_15_гр_Schiedel_Permeter_25_d_250_мм_черный_для_130">'[1]Настройки'!$D$873</definedName>
    <definedName name="Проход_через_крышу_3_15_гр_Schiedel_Permeter_25_d_350_мм_на_трубу_с_внутр_d_250_мм_серый" localSheetId="0">'[2]Настройки'!$D$847</definedName>
    <definedName name="Проход_через_крышу_3_15_гр_Schiedel_Permeter_25_d_350_мм_на_трубу_с_внутр_d_250_мм_серый">'[1]Настройки'!$D$875</definedName>
    <definedName name="Проход_через_крышу_3_15_гр_Schiedel_Permeter_25_d_350_мм_на_трубу_с_внутр_d_250_мм_черный" localSheetId="0">'[2]Настройки'!$D$846</definedName>
    <definedName name="Проход_через_крышу_3_15_гр_Schiedel_Permeter_25_d_350_мм_на_трубу_с_внутр_d_250_мм_черный">'[1]Настройки'!$D$876</definedName>
    <definedName name="Проход_через_крышу_36_45_гр_Schiedel_ICS_25_d_180_мм" localSheetId="0">'[2]Настройки'!$D$596</definedName>
    <definedName name="Проход_через_крышу_36_45_гр_Schiedel_ICS_25_d_180_мм">'[1]Настройки'!$D$622</definedName>
    <definedName name="Проход_через_крышу_36_45_гр_Schiedel_ICS_25_d_200_мм" localSheetId="0">'[2]Настройки'!#REF!</definedName>
    <definedName name="Проход_через_крышу_36_45_гр_Schiedel_ICS_25_d_200_мм">'[1]Настройки'!#REF!</definedName>
    <definedName name="Проход_через_крышу_36_45_гр_Schiedel_ICS_25_d_230_мм" localSheetId="0">'[2]Настройки'!$D$597</definedName>
    <definedName name="Проход_через_крышу_36_45_гр_Schiedel_ICS_25_d_230_мм">'[1]Настройки'!$D$623</definedName>
    <definedName name="Проход_через_крышу_36_45_гр_Schiedel_ICS_25_d_250_мм" localSheetId="0">'[2]Настройки'!#REF!</definedName>
    <definedName name="Проход_через_крышу_36_45_гр_Schiedel_ICS_25_d_250_мм">'[1]Настройки'!#REF!</definedName>
    <definedName name="Проход_через_крышу_36_45_гр_Schiedel_ICS_25_d_280_мм" localSheetId="0">'[2]Настройки'!$D$598</definedName>
    <definedName name="Проход_через_крышу_36_45_гр_Schiedel_ICS_25_d_280_мм">'[1]Настройки'!$D$624</definedName>
    <definedName name="Проход_через_крышу_36_45_гр_Schiedel_ICS_25_d_300_мм" localSheetId="0">'[2]Настройки'!#REF!</definedName>
    <definedName name="Проход_через_крышу_36_45_гр_Schiedel_ICS_25_d_300_мм">'[1]Настройки'!#REF!</definedName>
    <definedName name="Проход_через_крышу_36_45_гр_Schiedel_KERASTAR_d_140_мм" localSheetId="0">'[2]Настройки'!$D$295</definedName>
    <definedName name="Проход_через_крышу_36_45_гр_Schiedel_KERASTAR_d_140_мм">'[1]Настройки'!$D$313</definedName>
    <definedName name="Проход_через_крышу_36_45_гр_Schiedel_KERASTAR_d_160_мм" localSheetId="0">'[2]Настройки'!$D$296</definedName>
    <definedName name="Проход_через_крышу_36_45_гр_Schiedel_KERASTAR_d_160_мм">'[1]Настройки'!$D$314</definedName>
    <definedName name="Проход_через_крышу_36_45_гр_Schiedel_KERASTAR_d_180_мм" localSheetId="0">'[2]Настройки'!$D$297</definedName>
    <definedName name="Проход_через_крышу_36_45_гр_Schiedel_KERASTAR_d_180_мм">'[1]Настройки'!$D$315</definedName>
    <definedName name="Проход_через_крышу_36_45_гр_Schiedel_KERASTAR_d_200_мм" localSheetId="0">'[2]Настройки'!$D$298</definedName>
    <definedName name="Проход_через_крышу_36_45_гр_Schiedel_KERASTAR_d_200_мм">'[1]Настройки'!$D$316</definedName>
    <definedName name="Проход_через_крышу_36_45_гр_Schiedel_KERASTAR_d_250_мм" localSheetId="0">'[2]Настройки'!$D$299</definedName>
    <definedName name="Проход_через_крышу_36_45_гр_Schiedel_KERASTAR_d_250_мм">'[1]Настройки'!$D$317</definedName>
    <definedName name="Проход_через_крышу_36_45_гр_Schiedel_Permeter_25_d_180_мм_серый" localSheetId="0">'[2]Настройки'!$D$858</definedName>
    <definedName name="Проход_через_крышу_36_45_гр_Schiedel_Permeter_25_d_180_мм_серый">'[1]Настройки'!$D$885</definedName>
    <definedName name="Проход_через_крышу_36_45_гр_Schiedel_Permeter_25_d_180_мм_черный" localSheetId="0">'[2]Настройки'!$D$859</definedName>
    <definedName name="Проход_через_крышу_36_45_гр_Schiedel_Permeter_25_d_180_мм_черный">'[1]Настройки'!$D$886</definedName>
    <definedName name="Проход_через_крышу_36_45_гр_Schiedel_Permeter_25_d_250_мм_серый" localSheetId="0">'[2]Настройки'!$D$862</definedName>
    <definedName name="Проход_через_крышу_36_45_гр_Schiedel_Permeter_25_d_250_мм_серый">'[1]Настройки'!$D$889</definedName>
    <definedName name="Проход_через_крышу_36_45_гр_Schiedel_Permeter_25_d_250_мм_черный" localSheetId="0">'[2]Настройки'!$D$863</definedName>
    <definedName name="Проход_через_крышу_36_45_гр_Schiedel_Permeter_25_d_250_мм_черный">'[1]Настройки'!$D$890</definedName>
    <definedName name="Проход_через_крышу_36_45_гр_Schiedel_Permeter_25_d_300_мм_серый" localSheetId="0">'[2]Настройки'!$D$864</definedName>
    <definedName name="Проход_через_крышу_36_45_гр_Schiedel_Permeter_25_d_300_мм_серый">'[1]Настройки'!$D$891</definedName>
    <definedName name="Проход_через_крышу_36_45_гр_Schiedel_Permeter_25_d_300_мм_черный" localSheetId="0">'[2]Настройки'!$D$865</definedName>
    <definedName name="Проход_через_крышу_36_45_гр_Schiedel_Permeter_25_d_300_мм_черный">'[1]Настройки'!$D$892</definedName>
    <definedName name="Путь_сохранения_10_2">'[2]Настройки'!$B$190</definedName>
    <definedName name="Путь_сохранения_10_3">'[2]Настройки'!$B$224</definedName>
    <definedName name="Путь_сохранения_10_4">'[2]Настройки'!$B$340</definedName>
    <definedName name="Путь_сохранения_10_5">'[2]Настройки'!$B$454</definedName>
    <definedName name="Путь_сохранения_10_6">'[2]Настройки'!$B$689</definedName>
    <definedName name="Путь_сохранения_10_7">'[2]Настройки'!$B$956</definedName>
    <definedName name="Путь_сохранения_150_2" localSheetId="0">'[2]Настройки'!$B$191</definedName>
    <definedName name="Путь_сохранения_150_2">'[1]Настройки'!$B$203</definedName>
    <definedName name="Путь_сохранения_150_3" localSheetId="0">'[2]Настройки'!$B$225</definedName>
    <definedName name="Путь_сохранения_150_3">'[1]Настройки'!$B$241</definedName>
    <definedName name="Путь_сохранения_150_4" localSheetId="0">'[2]Настройки'!$B$341</definedName>
    <definedName name="Путь_сохранения_150_4">'[1]Настройки'!$B$361</definedName>
    <definedName name="Путь_сохранения_150_5" localSheetId="0">'[2]Настройки'!$B$455</definedName>
    <definedName name="Путь_сохранения_150_5">'[1]Настройки'!$B$479</definedName>
    <definedName name="Путь_сохранения_150_6" localSheetId="0">'[2]Настройки'!$B$690</definedName>
    <definedName name="Путь_сохранения_150_6">'[1]Настройки'!$B$718</definedName>
    <definedName name="Путь_сохранения_150_7" localSheetId="0">'[2]Настройки'!$B$957</definedName>
    <definedName name="Путь_сохранения_150_7">'[1]Настройки'!$B$986</definedName>
    <definedName name="Путь_сохранения_2" localSheetId="0">'[2]Настройки'!$B$189</definedName>
    <definedName name="Путь_сохранения_2">'[1]Настройки'!$B$201</definedName>
    <definedName name="Путь_сохранения_3" localSheetId="0">'[2]Настройки'!$B$223</definedName>
    <definedName name="Путь_сохранения_3">'[1]Настройки'!$B$239</definedName>
    <definedName name="Путь_сохранения_30_2">'[1]Настройки'!$B$202</definedName>
    <definedName name="Путь_сохранения_30_3">'[1]Настройки'!$B$240</definedName>
    <definedName name="Путь_сохранения_30_4">'[1]Настройки'!$B$360</definedName>
    <definedName name="Путь_сохранения_30_5">'[1]Настройки'!$B$478</definedName>
    <definedName name="Путь_сохранения_30_6">'[1]Настройки'!$B$717</definedName>
    <definedName name="Путь_сохранения_30_7">'[1]Настройки'!$B$985</definedName>
    <definedName name="Путь_сохранения_4" localSheetId="0">'[2]Настройки'!$B$339</definedName>
    <definedName name="Путь_сохранения_4">'[1]Настройки'!$B$359</definedName>
    <definedName name="Путь_сохранения_5" localSheetId="0">'[2]Настройки'!$B$453</definedName>
    <definedName name="Путь_сохранения_5">'[1]Настройки'!$B$477</definedName>
    <definedName name="Путь_сохранения_6" localSheetId="0">'[2]Настройки'!$B$688</definedName>
    <definedName name="Путь_сохранения_6">'[1]Настройки'!$B$716</definedName>
    <definedName name="Путь_сохранения_7" localSheetId="0">'[2]Настройки'!$B$955</definedName>
    <definedName name="Путь_сохранения_7">'[1]Настройки'!$B$984</definedName>
    <definedName name="Путь_сохранения_Дилерский_2" localSheetId="0">'[2]Настройки'!$B$192</definedName>
    <definedName name="Путь_сохранения_Дилерский_2">'[1]Настройки'!$B$204</definedName>
    <definedName name="Путь_сохранения_Дилерский_3" localSheetId="0">'[2]Настройки'!$B$226</definedName>
    <definedName name="Путь_сохранения_Дилерский_3">'[1]Настройки'!$B$242</definedName>
    <definedName name="Путь_сохранения_Дилерский_4" localSheetId="0">'[2]Настройки'!$B$342</definedName>
    <definedName name="Путь_сохранения_Дилерский_4">'[1]Настройки'!$B$362</definedName>
    <definedName name="Путь_сохранения_Дилерский_5" localSheetId="0">'[2]Настройки'!$B$456</definedName>
    <definedName name="Путь_сохранения_Дилерский_5">'[1]Настройки'!$B$480</definedName>
    <definedName name="Путь_сохранения_Дилерский_6" localSheetId="0">'[2]Настройки'!$B$691</definedName>
    <definedName name="Путь_сохранения_Дилерский_6">'[1]Настройки'!$B$719</definedName>
    <definedName name="Путь_сохранения_Дилерский_7" localSheetId="0">'[2]Настройки'!$B$958</definedName>
    <definedName name="Путь_сохранения_Дилерский_7">'[1]Настройки'!$B$987</definedName>
    <definedName name="Путь_сохранения_Спецпрайс_2" localSheetId="0">'[2]Настройки'!$B$193</definedName>
    <definedName name="Путь_сохранения_Спецпрайс_2">'[1]Настройки'!$B$205</definedName>
    <definedName name="Путь_сохранения_Спецпрайс_3" localSheetId="0">'[2]Настройки'!$B$227</definedName>
    <definedName name="Путь_сохранения_Спецпрайс_3">'[1]Настройки'!$B$243</definedName>
    <definedName name="Путь_сохранения_Спецпрайс_4" localSheetId="0">'[2]Настройки'!$B$343</definedName>
    <definedName name="Путь_сохранения_Спецпрайс_4">'[1]Настройки'!$B$363</definedName>
    <definedName name="Путь_сохранения_Спецпрайс_5" localSheetId="0">'[2]Настройки'!$B$457</definedName>
    <definedName name="Путь_сохранения_Спецпрайс_5">'[1]Настройки'!$B$481</definedName>
    <definedName name="Путь_сохранения_Спецпрайс_6" localSheetId="0">'[2]Настройки'!$B$692</definedName>
    <definedName name="Путь_сохранения_Спецпрайс_6">'[1]Настройки'!$B$720</definedName>
    <definedName name="Путь_сохранения_Спецпрайс_7" localSheetId="0">'[2]Настройки'!$B$959</definedName>
    <definedName name="Путь_сохранения_Спецпрайс_7">'[1]Настройки'!$B$988</definedName>
    <definedName name="Путь_сравнения" localSheetId="0">'[2]Настройки'!$B$55</definedName>
    <definedName name="Путь_сравнения">'[1]Настройки'!$B$63</definedName>
    <definedName name="Путь_сравнения_10">'[2]Настройки'!$B$56</definedName>
    <definedName name="Путь_сравнения_150" localSheetId="0">'[2]Настройки'!$B$57</definedName>
    <definedName name="Путь_сравнения_150">'[1]Настройки'!$B$65</definedName>
    <definedName name="Путь_сравнения_30">'[1]Настройки'!$B$64</definedName>
    <definedName name="Путь_сравнения_Дилерский" localSheetId="0">'[2]Настройки'!$B$58</definedName>
    <definedName name="Путь_сравнения_Дилерский">'[1]Настройки'!$B$66</definedName>
    <definedName name="Путь_сравнения_Спецпрайс" localSheetId="0">'[2]Настройки'!$B$59</definedName>
    <definedName name="Путь_сравнения_Спецпрайс">'[1]Настройки'!$B$67</definedName>
    <definedName name="Регулируемый_отвод_0_30гр_с_манжетой_и_распорными_элементами_Schiedel_KERANOVA_d_120_мм" localSheetId="0">'[2]Настройки'!$D$409</definedName>
    <definedName name="Регулируемый_отвод_0_30гр_с_манжетой_и_распорными_элементами_Schiedel_KERANOVA_d_140_мм" localSheetId="0">'[2]Настройки'!$D$410</definedName>
    <definedName name="Регулируемый_отвод_0_30гр_с_манжетой_и_распорными_элементами_Schiedel_KERANOVA_d_140_мм">'[1]Настройки'!$D$432</definedName>
    <definedName name="Регулируемый_отвод_0_30гр_с_манжетой_и_распорными_элементами_Schiedel_KERANOVA_d_160_мм" localSheetId="0">'[2]Настройки'!$D$411</definedName>
    <definedName name="Регулируемый_отвод_0_30гр_с_манжетой_и_распорными_элементами_Schiedel_KERANOVA_d_160_мм">'[1]Настройки'!$D$433</definedName>
    <definedName name="Регулируемый_отвод_0_30гр_с_манжетой_и_распорными_элементами_Schiedel_KERANOVA_d_180_мм" localSheetId="0">'[2]Настройки'!$D$412</definedName>
    <definedName name="Регулируемый_отвод_0_30гр_с_манжетой_и_распорными_элементами_Schiedel_KERANOVA_d_180_мм">'[1]Настройки'!$D$434</definedName>
    <definedName name="Регулируемый_отвод_0_30гр_с_манжетой_и_распорными_элементами_Schiedel_KERANOVA_d_200_мм" localSheetId="0">'[2]Настройки'!$D$413</definedName>
    <definedName name="Регулируемый_отвод_0_30гр_с_манжетой_и_распорными_элементами_Schiedel_KERANOVA_d_200_мм">'[1]Настройки'!$D$435</definedName>
    <definedName name="Регулируемый_отвод_0_30гр_с_манжетой_и_распорными_элементами_Schiedel_KERANOVA_d_250_мм" localSheetId="0">'[2]Настройки'!$D$414</definedName>
    <definedName name="Регулируемый_отвод_0_30гр_с_манжетой_и_распорными_элементами_Schiedel_KERANOVA_d_250_мм">'[1]Настройки'!$D$436</definedName>
    <definedName name="Решетка_для_вентканала_без_жалюзи_Schiedel" localSheetId="0">'[2]Настройки'!$D$172</definedName>
    <definedName name="Решетка_для_вентканала_без_жалюзи_Schiedel">'[1]Настройки'!$D$182</definedName>
    <definedName name="Решетка_для_вентканала_с_жалюзи_Schiedel" localSheetId="0">'[2]Настройки'!$D$173</definedName>
    <definedName name="Решетка_для_вентканала_с_жалюзи_Schiedel">'[1]Настройки'!$D$183</definedName>
    <definedName name="Розетка_декоративная_DW_Schiedel_ICS_25_d_180_мм" localSheetId="0">'[2]Настройки'!$D$647</definedName>
    <definedName name="Розетка_декоративная_DW_Schiedel_ICS_25_d_180_мм">'[1]Настройки'!$D$673</definedName>
    <definedName name="Розетка_декоративная_DW_Schiedel_ICS_25_d_200_мм" localSheetId="0">'[2]Настройки'!$D$648</definedName>
    <definedName name="Розетка_декоративная_DW_Schiedel_ICS_25_d_200_мм">'[1]Настройки'!$D$674</definedName>
    <definedName name="Розетка_декоративная_DW_Schiedel_ICS_25_d_230_мм" localSheetId="0">'[2]Настройки'!$D$649</definedName>
    <definedName name="Розетка_декоративная_DW_Schiedel_ICS_25_d_230_мм">'[1]Настройки'!$D$675</definedName>
    <definedName name="Розетка_декоративная_DW_Schiedel_ICS_25_d_250_мм" localSheetId="0">'[2]Настройки'!$D$650</definedName>
    <definedName name="Розетка_декоративная_DW_Schiedel_ICS_25_d_250_мм">'[1]Настройки'!$D$676</definedName>
    <definedName name="Розетка_декоративная_DW_Schiedel_ICS_25_d_300_мм" localSheetId="0">'[2]Настройки'!$D$652</definedName>
    <definedName name="Розетка_декоративная_DW_Schiedel_ICS_25_d_300_мм">'[1]Настройки'!$D$678</definedName>
    <definedName name="Розетка_декоративная_Schiedel_KERANOVA_d_120_мм" localSheetId="0">'[2]Настройки'!$D$418</definedName>
    <definedName name="Розетка_декоративная_Schiedel_KERANOVA_d_140_мм" localSheetId="0">'[2]Настройки'!$D$419</definedName>
    <definedName name="Розничная" localSheetId="0">'[2]Настройки'!$C$17</definedName>
    <definedName name="Розничная">'[1]Настройки'!$C$17</definedName>
    <definedName name="Теплоизоляция_складные_полусегменты_Schiedel_KERANOVA_d_140_мм" localSheetId="0">'[2]Настройки'!$D$362</definedName>
    <definedName name="Теплоизоляция_складные_полусегменты_Schiedel_KERANOVA_d_140_мм">'[1]Настройки'!$D$384</definedName>
    <definedName name="Теплоизоляция_складные_полусегменты_Schiedel_KERANOVA_d_160_мм" localSheetId="0">'[2]Настройки'!$D$363</definedName>
    <definedName name="Теплоизоляция_складные_полусегменты_Schiedel_KERANOVA_d_160_мм">'[1]Настройки'!$D$385</definedName>
    <definedName name="Теплоизоляция_складные_полусегменты_Schiedel_KERANOVA_d_180_мм" localSheetId="0">'[2]Настройки'!$D$364</definedName>
    <definedName name="Теплоизоляция_складные_полусегменты_Schiedel_KERANOVA_d_180_мм">'[1]Настройки'!$D$386</definedName>
    <definedName name="Теплоизоляция_складные_полусегменты_Schiedel_KERANOVA_d_200_мм" localSheetId="0">'[2]Настройки'!$D$365</definedName>
    <definedName name="Теплоизоляция_складные_полусегменты_Schiedel_KERANOVA_d_200_мм">'[1]Настройки'!$D$387</definedName>
    <definedName name="Теплоизоляция_складные_полусегменты_Schiedel_KERANOVA_d_250_мм" localSheetId="0">'[2]Настройки'!$D$366</definedName>
    <definedName name="Теплоизоляция_складные_полусегменты_Schiedel_KERANOVA_d_250_мм">'[1]Настройки'!$D$388</definedName>
    <definedName name="Тройник_45_гр_Schiedel_ICS_25_d_130_мм" localSheetId="0">'[2]Настройки'!$D$537</definedName>
    <definedName name="Тройник_45_гр_Schiedel_ICS_25_d_130_мм">'[1]Настройки'!$D$563</definedName>
    <definedName name="Тройник_45_гр_Schiedel_ICS_25_d_150_мм" localSheetId="0">'[2]Настройки'!$D$538</definedName>
    <definedName name="Тройник_45_гр_Schiedel_ICS_25_d_150_мм">'[1]Настройки'!$D$564</definedName>
    <definedName name="Тройник_45_гр_Schiedel_ICS_25_d_180_мм" localSheetId="0">'[2]Настройки'!$D$539</definedName>
    <definedName name="Тройник_45_гр_Schiedel_ICS_25_d_180_мм">'[1]Настройки'!$D$565</definedName>
    <definedName name="Тройник_45_гр_Schiedel_ICS_25_d_200_мм" localSheetId="0">'[2]Настройки'!$D$540</definedName>
    <definedName name="Тройник_45_гр_Schiedel_ICS_25_d_200_мм">'[1]Настройки'!$D$566</definedName>
    <definedName name="Тройник_45_гр_Schiedel_ICS_25_d_230_мм" localSheetId="0">'[2]Настройки'!$D$541</definedName>
    <definedName name="Тройник_45_гр_Schiedel_ICS_25_d_230_мм">'[1]Настройки'!$D$567</definedName>
    <definedName name="Тройник_45_гр_Schiedel_ICS_25_d_250_мм" localSheetId="0">'[2]Настройки'!$D$542</definedName>
    <definedName name="Тройник_45_гр_Schiedel_ICS_25_d_250_мм">'[1]Настройки'!$D$568</definedName>
    <definedName name="Тройник_45_гр_Schiedel_KERASTAR_d_140_мм" localSheetId="0">'[2]Настройки'!$D$260</definedName>
    <definedName name="Тройник_45_гр_Schiedel_KERASTAR_d_140_мм">'[1]Настройки'!$D$278</definedName>
    <definedName name="Тройник_45_гр_Schiedel_KERASTAR_d_160_мм" localSheetId="0">'[2]Настройки'!$D$261</definedName>
    <definedName name="Тройник_45_гр_Schiedel_KERASTAR_d_160_мм">'[1]Настройки'!$D$279</definedName>
    <definedName name="Тройник_45_гр_Schiedel_KERASTAR_d_180_мм" localSheetId="0">'[2]Настройки'!$D$262</definedName>
    <definedName name="Тройник_45_гр_Schiedel_KERASTAR_d_180_мм">'[1]Настройки'!$D$280</definedName>
    <definedName name="Тройник_45_гр_Schiedel_KERASTAR_d_200_мм" localSheetId="0">'[2]Настройки'!$D$263</definedName>
    <definedName name="Тройник_45_гр_Schiedel_KERASTAR_d_200_мм">'[1]Настройки'!$D$281</definedName>
    <definedName name="Тройник_45_гр_Schiedel_KERASTAR_d_250_мм" localSheetId="0">'[2]Настройки'!$D$264</definedName>
    <definedName name="Тройник_45_гр_Schiedel_KERASTAR_d_250_мм">'[1]Настройки'!$D$282</definedName>
    <definedName name="Тройник_45_гр_Schiedel_Permeter_25_d_130_мм_серый" localSheetId="0">'[2]Настройки'!$D$788</definedName>
    <definedName name="Тройник_45_гр_Schiedel_Permeter_25_d_130_мм_черный" localSheetId="0">'[2]Настройки'!$D$789</definedName>
    <definedName name="Тройник_45_гр_Schiedel_Permeter_25_d_130_мм_черный">'[1]Настройки'!$D$819</definedName>
    <definedName name="Тройник_45_гр_Schiedel_Permeter_25_d_150_мм_серый" localSheetId="0">'[2]Настройки'!$D$790</definedName>
    <definedName name="Тройник_45_гр_Schiedel_Permeter_25_d_150_мм_черный" localSheetId="0">'[2]Настройки'!$D$791</definedName>
    <definedName name="Тройник_45_гр_Schiedel_Permeter_25_d_150_мм_черный">'[1]Настройки'!$D$821</definedName>
    <definedName name="Тройник_45_гр_Schiedel_Permeter_25_d_200_мм_серый" localSheetId="0">'[2]Настройки'!$D$792</definedName>
    <definedName name="Тройник_45_гр_Schiedel_Permeter_25_d_200_мм_черный" localSheetId="0">'[2]Настройки'!$D$793</definedName>
    <definedName name="Тройник_45_гр_Schiedel_Permeter_25_d_200_мм_черный">'[1]Настройки'!$D$823</definedName>
    <definedName name="Тройник_45_гр_Schiedel_Permeter_25_d_250_мм_серый" localSheetId="0">'[2]Настройки'!$D$794</definedName>
    <definedName name="Тройник_45_гр_Schiedel_Permeter_25_d_250_мм_черный" localSheetId="0">'[2]Настройки'!$D$795</definedName>
    <definedName name="Тройник_45_гр_Schiedel_Permeter_25_d_250_мм_черный">'[1]Настройки'!$D$825</definedName>
    <definedName name="Тройник_90_гр_Schiedel_ICS_25_d_130_мм" localSheetId="0">'[2]Настройки'!$D$543</definedName>
    <definedName name="Тройник_90_гр_Schiedel_ICS_25_d_130_мм">'[1]Настройки'!$D$569</definedName>
    <definedName name="Тройник_90_гр_Schiedel_ICS_25_d_150_мм" localSheetId="0">'[2]Настройки'!$D$544</definedName>
    <definedName name="Тройник_90_гр_Schiedel_ICS_25_d_150_мм">'[1]Настройки'!$D$570</definedName>
    <definedName name="Тройник_90_гр_Schiedel_ICS_25_d_180_мм" localSheetId="0">'[2]Настройки'!$D$545</definedName>
    <definedName name="Тройник_90_гр_Schiedel_ICS_25_d_180_мм">'[1]Настройки'!$D$571</definedName>
    <definedName name="Тройник_90_гр_Schiedel_ICS_25_d_200_мм" localSheetId="0">'[2]Настройки'!$D$546</definedName>
    <definedName name="Тройник_90_гр_Schiedel_ICS_25_d_200_мм">'[1]Настройки'!$D$572</definedName>
    <definedName name="Тройник_90_гр_Schiedel_ICS_25_d_230_мм" localSheetId="0">'[2]Настройки'!$D$547</definedName>
    <definedName name="Тройник_90_гр_Schiedel_ICS_25_d_230_мм">'[1]Настройки'!$D$573</definedName>
    <definedName name="Тройник_90_гр_Schiedel_ICS_25_d_250_мм" localSheetId="0">'[2]Настройки'!$D$548</definedName>
    <definedName name="Тройник_90_гр_Schiedel_ICS_25_d_250_мм">'[1]Настройки'!$D$574</definedName>
    <definedName name="Тройник_90_гр_Schiedel_KERASTAR_d_140_мм" localSheetId="0">'[2]Настройки'!$D$255</definedName>
    <definedName name="Тройник_90_гр_Schiedel_KERASTAR_d_140_мм">'[1]Настройки'!$D$273</definedName>
    <definedName name="Тройник_90_гр_Schiedel_KERASTAR_d_160_мм" localSheetId="0">'[2]Настройки'!$D$256</definedName>
    <definedName name="Тройник_90_гр_Schiedel_KERASTAR_d_160_мм">'[1]Настройки'!$D$274</definedName>
    <definedName name="Тройник_90_гр_Schiedel_KERASTAR_d_180_мм" localSheetId="0">'[2]Настройки'!$D$257</definedName>
    <definedName name="Тройник_90_гр_Schiedel_KERASTAR_d_180_мм">'[1]Настройки'!$D$275</definedName>
    <definedName name="Тройник_90_гр_Schiedel_KERASTAR_d_200_мм" localSheetId="0">'[2]Настройки'!$D$258</definedName>
    <definedName name="Тройник_90_гр_Schiedel_KERASTAR_d_200_мм">'[1]Настройки'!$D$276</definedName>
    <definedName name="Тройник_90_гр_Schiedel_KERASTAR_d_250_мм" localSheetId="0">'[2]Настройки'!$D$259</definedName>
    <definedName name="Тройник_90_гр_Schiedel_KERASTAR_d_250_мм">'[1]Настройки'!$D$277</definedName>
    <definedName name="Тройник_90_гр_Schiedel_Permeter_25_d_130_мм_серый" localSheetId="0">'[2]Настройки'!$D$796</definedName>
    <definedName name="Тройник_90_гр_Schiedel_Permeter_25_d_130_мм_черный" localSheetId="0">'[2]Настройки'!$D$797</definedName>
    <definedName name="Тройник_90_гр_Schiedel_Permeter_25_d_130_мм_черный">'[1]Настройки'!$D$827</definedName>
    <definedName name="Тройник_90_гр_Schiedel_Permeter_25_d_150_мм_серый" localSheetId="0">'[2]Настройки'!$D$798</definedName>
    <definedName name="Тройник_90_гр_Schiedel_Permeter_25_d_150_мм_серый">'[1]Настройки'!$D$828</definedName>
    <definedName name="Тройник_90_гр_Schiedel_Permeter_25_d_150_мм_черный" localSheetId="0">'[2]Настройки'!$D$799</definedName>
    <definedName name="Тройник_90_гр_Schiedel_Permeter_25_d_150_мм_черный">'[1]Настройки'!$D$829</definedName>
    <definedName name="Тройник_90_гр_Schiedel_Permeter_25_d_200_мм_серый" localSheetId="0">'[2]Настройки'!$D$800</definedName>
    <definedName name="Тройник_90_гр_Schiedel_Permeter_25_d_200_мм_черный" localSheetId="0">'[2]Настройки'!$D$801</definedName>
    <definedName name="Тройник_90_гр_Schiedel_Permeter_25_d_200_мм_черный">'[1]Настройки'!$D$831</definedName>
    <definedName name="Тройник_90_гр_Schiedel_Permeter_25_d_250_мм_серый" localSheetId="0">'[2]Настройки'!$D$802</definedName>
    <definedName name="Тройник_90_гр_Schiedel_Permeter_25_d_250_мм_черный" localSheetId="0">'[2]Настройки'!$D$803</definedName>
    <definedName name="Тройник_90_гр_Schiedel_Permeter_25_d_250_мм_черный">'[1]Настройки'!$D$833</definedName>
    <definedName name="Тройник_для_прочистки_T200_PI_Schiedel_ICS_25_d_150_мм" localSheetId="0">'[2]Настройки'!$D$555</definedName>
    <definedName name="Тройник_для_прочистки_T200_PI_Schiedel_ICS_25_d_150_мм">'[1]Настройки'!$D$581</definedName>
    <definedName name="Тройник_для_прочистки_T200_PI_Schiedel_ICS_25_d_180_мм" localSheetId="0">'[2]Настройки'!$D$556</definedName>
    <definedName name="Тройник_для_прочистки_T200_PI_Schiedel_ICS_25_d_180_мм">'[1]Настройки'!$D$582</definedName>
    <definedName name="Тройник_для_прочистки_T200_PI_Schiedel_ICS_25_d_200_мм" localSheetId="0">'[2]Настройки'!$D$557</definedName>
    <definedName name="Тройник_для_прочистки_T200_PI_Schiedel_ICS_25_d_200_мм">'[1]Настройки'!$D$583</definedName>
    <definedName name="Тройник_для_прочистки_T200_PI_Schiedel_ICS_25_d_230_мм" localSheetId="0">'[2]Настройки'!$D$558</definedName>
    <definedName name="Тройник_для_прочистки_T200_PI_Schiedel_ICS_25_d_230_мм">'[1]Настройки'!$D$584</definedName>
    <definedName name="Тройник_для_прочистки_T200_PI_Schiedel_ICS_25_d_250_мм" localSheetId="0">'[2]Настройки'!$D$559</definedName>
    <definedName name="Тройник_для_прочистки_T200_PI_Schiedel_ICS_25_d_250_мм">'[1]Настройки'!$D$585</definedName>
    <definedName name="Тройник_для_прочистки_T450_NI_Schiedel_ICS_25_d_130_мм" localSheetId="0">'[2]Настройки'!$D$549</definedName>
    <definedName name="Тройник_для_прочистки_T450_NI_Schiedel_ICS_25_d_130_мм">'[1]Настройки'!$D$575</definedName>
    <definedName name="Тройник_для_прочистки_T450_NI_Schiedel_ICS_25_d_150_мм" localSheetId="0">'[2]Настройки'!$D$550</definedName>
    <definedName name="Тройник_для_прочистки_T450_NI_Schiedel_ICS_25_d_150_мм">'[1]Настройки'!$D$576</definedName>
    <definedName name="Тройник_для_прочистки_T450_NI_Schiedel_ICS_25_d_180_мм" localSheetId="0">'[2]Настройки'!$D$551</definedName>
    <definedName name="Тройник_для_прочистки_T450_NI_Schiedel_ICS_25_d_180_мм">'[1]Настройки'!$D$577</definedName>
    <definedName name="Тройник_для_прочистки_T450_NI_Schiedel_ICS_25_d_200_мм" localSheetId="0">'[2]Настройки'!$D$552</definedName>
    <definedName name="Тройник_для_прочистки_T450_NI_Schiedel_ICS_25_d_200_мм">'[1]Настройки'!$D$578</definedName>
    <definedName name="Тройник_для_прочистки_T450_NI_Schiedel_ICS_25_d_230_мм" localSheetId="0">'[2]Настройки'!$D$553</definedName>
    <definedName name="Тройник_для_прочистки_T450_NI_Schiedel_ICS_25_d_230_мм">'[1]Настройки'!$D$579</definedName>
    <definedName name="Тройник_для_прочистки_T450_NI_Schiedel_ICS_25_d_250_мм" localSheetId="0">'[2]Настройки'!$D$554</definedName>
    <definedName name="Тройник_для_прочистки_T450_NI_Schiedel_ICS_25_d_250_мм">'[1]Настройки'!$D$580</definedName>
    <definedName name="Тройник_для_прочистки_круглый_Schiedel_KERASTAR_d_140_мм" localSheetId="0">'[2]Настройки'!$D$250</definedName>
    <definedName name="Тройник_для_прочистки_круглый_Schiedel_KERASTAR_d_140_мм">'[1]Настройки'!$D$268</definedName>
    <definedName name="Тройник_для_прочистки_круглый_Schiedel_KERASTAR_d_160_мм" localSheetId="0">'[2]Настройки'!$D$251</definedName>
    <definedName name="Тройник_для_прочистки_круглый_Schiedel_KERASTAR_d_160_мм">'[1]Настройки'!$D$269</definedName>
    <definedName name="Тройник_для_прочистки_круглый_Schiedel_KERASTAR_d_180_мм" localSheetId="0">'[2]Настройки'!$D$252</definedName>
    <definedName name="Тройник_для_прочистки_круглый_Schiedel_KERASTAR_d_180_мм">'[1]Настройки'!$D$270</definedName>
    <definedName name="Тройник_для_прочистки_круглый_Schiedel_KERASTAR_d_200_мм" localSheetId="0">'[2]Настройки'!$D$253</definedName>
    <definedName name="Тройник_для_прочистки_круглый_Schiedel_KERASTAR_d_200_мм">'[1]Настройки'!$D$271</definedName>
    <definedName name="Тройник_для_прочистки_круглый_Schiedel_KERASTAR_d_250_мм" localSheetId="0">'[2]Настройки'!$D$254</definedName>
    <definedName name="Тройник_для_прочистки_круглый_Schiedel_KERASTAR_d_250_мм">'[1]Настройки'!$D$272</definedName>
    <definedName name="Труба_133_см_с_манжетой_и_распорными_элементами_Schiedel_KERANOVA_d_120_мм" localSheetId="0">'[2]Настройки'!$D$357</definedName>
    <definedName name="Труба_133_см_с_манжетой_и_распорными_элементами_Schiedel_KERANOVA_d_120_мм">'[1]Настройки'!$D$379</definedName>
    <definedName name="Труба_133_см_с_манжетой_и_распорными_элементами_Schiedel_KERANOVA_d_140_мм" localSheetId="0">'[2]Настройки'!$D$358</definedName>
    <definedName name="Труба_133_см_с_манжетой_и_распорными_элементами_Schiedel_KERANOVA_d_140_мм">'[1]Настройки'!$D$380</definedName>
    <definedName name="Труба_133_см_с_манжетой_и_распорными_элементами_Schiedel_KERANOVA_d_160_мм" localSheetId="0">'[2]Настройки'!$D$359</definedName>
    <definedName name="Труба_133_см_с_манжетой_и_распорными_элементами_Schiedel_KERANOVA_d_160_мм">'[1]Настройки'!$D$381</definedName>
    <definedName name="Труба_133_см_с_манжетой_и_распорными_элементами_Schiedel_KERANOVA_d_180_мм" localSheetId="0">'[2]Настройки'!$D$360</definedName>
    <definedName name="Труба_133_см_с_манжетой_и_распорными_элементами_Schiedel_KERANOVA_d_180_мм">'[1]Настройки'!$D$382</definedName>
    <definedName name="Труба_133_см_с_манжетой_и_распорными_элементами_Schiedel_KERANOVA_d_200_мм" localSheetId="0">'[2]Настройки'!$D$361</definedName>
    <definedName name="Труба_133_см_с_манжетой_и_распорными_элементами_Schiedel_KERANOVA_d_200_мм">'[1]Настройки'!$D$383</definedName>
    <definedName name="Труба_66_см_с_манжетой_и_распорными_элементами_Schiedel_KERANOVA_d_120_мм" localSheetId="0">'[2]Настройки'!$D$351</definedName>
    <definedName name="Труба_66_см_с_манжетой_и_распорными_элементами_Schiedel_KERANOVA_d_140_мм" localSheetId="0">'[2]Настройки'!$D$352</definedName>
    <definedName name="Труба_66_см_с_манжетой_и_распорными_элементами_Schiedel_KERANOVA_d_140_мм">'[1]Настройки'!$D$374</definedName>
    <definedName name="Труба_66_см_с_манжетой_и_распорными_элементами_Schiedel_KERANOVA_d_160_мм" localSheetId="0">'[2]Настройки'!$D$353</definedName>
    <definedName name="Труба_66_см_с_манжетой_и_распорными_элементами_Schiedel_KERANOVA_d_160_мм">'[1]Настройки'!$D$375</definedName>
    <definedName name="Труба_66_см_с_манжетой_и_распорными_элементами_Schiedel_KERANOVA_d_180_мм" localSheetId="0">'[2]Настройки'!$D$354</definedName>
    <definedName name="Труба_66_см_с_манжетой_и_распорными_элементами_Schiedel_KERANOVA_d_180_мм">'[1]Настройки'!$D$376</definedName>
    <definedName name="Труба_66_см_с_манжетой_и_распорными_элементами_Schiedel_KERANOVA_d_200_мм" localSheetId="0">'[2]Настройки'!$D$355</definedName>
    <definedName name="Труба_66_см_с_манжетой_и_распорными_элементами_Schiedel_KERANOVA_d_200_мм">'[1]Настройки'!$D$377</definedName>
    <definedName name="Труба_66_см_с_манжетой_и_распорными_элементами_Schiedel_KERANOVA_d_250_мм" localSheetId="0">'[2]Настройки'!$D$356</definedName>
    <definedName name="Труба_66_см_с_манжетой_и_распорными_элементами_Schiedel_KERANOVA_d_250_мм">'[1]Настройки'!$D$378</definedName>
    <definedName name="Универсальный_штуцер_45_гр_Schiedel_KERANOVA_d_120_мм" localSheetId="0">'[2]Настройки'!$D$373</definedName>
    <definedName name="Универсальный_штуцер_45_гр_Schiedel_KERANOVA_d_140_мм" localSheetId="0">'[2]Настройки'!$D$374</definedName>
    <definedName name="Универсальный_штуцер_45_гр_Schiedel_KERANOVA_d_140_мм">'[1]Настройки'!$D$396</definedName>
    <definedName name="Универсальный_штуцер_45_гр_Schiedel_KERANOVA_d_160_мм" localSheetId="0">'[2]Настройки'!$D$375</definedName>
    <definedName name="Универсальный_штуцер_45_гр_Schiedel_KERANOVA_d_160_мм">'[1]Настройки'!$D$397</definedName>
    <definedName name="Универсальный_штуцер_45_гр_Schiedel_KERANOVA_d_180_мм" localSheetId="0">'[2]Настройки'!$D$376</definedName>
    <definedName name="Универсальный_штуцер_45_гр_Schiedel_KERANOVA_d_180_мм">'[1]Настройки'!$D$398</definedName>
    <definedName name="Универсальный_штуцер_45_гр_Schiedel_KERANOVA_d_200_мм" localSheetId="0">'[2]Настройки'!$D$377</definedName>
    <definedName name="Универсальный_штуцер_45_гр_Schiedel_KERANOVA_d_200_мм">'[1]Настройки'!$D$399</definedName>
    <definedName name="Универсальный_штуцер_45_гр_Schiedel_KERANOVA_d_250_мм" localSheetId="0">'[2]Настройки'!$D$378</definedName>
    <definedName name="Универсальный_штуцер_45_гр_Schiedel_KERANOVA_d_250_мм">'[1]Настройки'!$D$400</definedName>
    <definedName name="Универсальный_штуцер_Schiedel_KERANOVA_d_120_мм" localSheetId="0">'[2]Настройки'!$D$367</definedName>
    <definedName name="Универсальный_штуцер_Schiedel_KERANOVA_d_140_мм" localSheetId="0">'[2]Настройки'!$D$368</definedName>
    <definedName name="Универсальный_штуцер_Schiedel_KERANOVA_d_140_мм">'[1]Настройки'!$D$390</definedName>
    <definedName name="Универсальный_штуцер_Schiedel_KERANOVA_d_160_мм" localSheetId="0">'[2]Настройки'!$D$369</definedName>
    <definedName name="Универсальный_штуцер_Schiedel_KERANOVA_d_160_мм">'[1]Настройки'!$D$391</definedName>
    <definedName name="Универсальный_штуцер_Schiedel_KERANOVA_d_180_мм" localSheetId="0">'[2]Настройки'!$D$370</definedName>
    <definedName name="Универсальный_штуцер_Schiedel_KERANOVA_d_180_мм">'[1]Настройки'!$D$392</definedName>
    <definedName name="Универсальный_штуцер_Schiedel_KERANOVA_d_200_мм" localSheetId="0">'[2]Настройки'!$D$371</definedName>
    <definedName name="Универсальный_штуцер_Schiedel_KERANOVA_d_200_мм">'[1]Настройки'!$D$393</definedName>
    <definedName name="Универсальный_штуцер_РА_Schiedel_KERANOVA_d_250_мм" localSheetId="0">'[2]Настройки'!$D$372</definedName>
    <definedName name="Уплотнительная_манжета_от_дождя_Schiedel_ICS_25_d_180_мм" localSheetId="0">'[2]Настройки'!$D$599</definedName>
    <definedName name="Уплотнительная_манжета_от_дождя_Schiedel_ICS_25_d_180_мм">'[1]Настройки'!$D$625</definedName>
    <definedName name="Уплотнительная_манжета_от_дождя_Schiedel_ICS_25_d_200_мм" localSheetId="0">'[2]Настройки'!$D$600</definedName>
    <definedName name="Уплотнительная_манжета_от_дождя_Schiedel_ICS_25_d_200_мм">'[1]Настройки'!$D$626</definedName>
    <definedName name="Уплотнительная_манжета_от_дождя_Schiedel_ICS_25_d_230_мм" localSheetId="0">'[2]Настройки'!$D$601</definedName>
    <definedName name="Уплотнительная_манжета_от_дождя_Schiedel_ICS_25_d_230_мм">'[1]Настройки'!$D$627</definedName>
    <definedName name="Уплотнительная_манжета_от_дождя_Schiedel_ICS_25_d_250_мм" localSheetId="0">'[2]Настройки'!$D$602</definedName>
    <definedName name="Уплотнительная_манжета_от_дождя_Schiedel_ICS_25_d_250_мм">'[1]Настройки'!$D$628</definedName>
    <definedName name="Уплотнительная_манжета_от_дождя_Schiedel_ICS_25_d_280_мм" localSheetId="0">'[2]Настройки'!$D$603</definedName>
    <definedName name="Уплотнительная_манжета_от_дождя_Schiedel_ICS_25_d_280_мм">'[1]Настройки'!$D$629</definedName>
    <definedName name="Уплотнительная_манжета_от_дождя_Schiedel_ICS_25_d_300_мм" localSheetId="0">'[2]Настройки'!$D$604</definedName>
    <definedName name="Уплотнительная_манжета_от_дождя_Schiedel_ICS_25_d_300_мм">'[1]Настройки'!$D$630</definedName>
    <definedName name="Уплотнительная_манжета_от_дождя_Schiedel_KERASTAR_d_140_мм" localSheetId="0">'[2]Настройки'!$D$300</definedName>
    <definedName name="Уплотнительная_манжета_от_дождя_Schiedel_KERASTAR_d_140_мм">'[1]Настройки'!$D$318</definedName>
    <definedName name="Уплотнительная_манжета_от_дождя_Schiedel_KERASTAR_d_160_мм" localSheetId="0">'[2]Настройки'!$D$301</definedName>
    <definedName name="Уплотнительная_манжета_от_дождя_Schiedel_KERASTAR_d_160_мм">'[1]Настройки'!$D$319</definedName>
    <definedName name="Уплотнительная_манжета_от_дождя_Schiedel_KERASTAR_d_180_мм" localSheetId="0">'[2]Настройки'!$D$302</definedName>
    <definedName name="Уплотнительная_манжета_от_дождя_Schiedel_KERASTAR_d_180_мм">'[1]Настройки'!$D$320</definedName>
    <definedName name="Уплотнительная_манжета_от_дождя_Schiedel_KERASTAR_d_200_мм" localSheetId="0">'[2]Настройки'!$D$303</definedName>
    <definedName name="Уплотнительная_манжета_от_дождя_Schiedel_KERASTAR_d_200_мм">'[1]Настройки'!$D$321</definedName>
    <definedName name="Уплотнительная_манжета_от_дождя_Schiedel_KERASTAR_d_250_мм" localSheetId="0">'[2]Настройки'!$D$304</definedName>
    <definedName name="Уплотнительная_манжета_от_дождя_Schiedel_KERASTAR_d_250_мм">'[1]Настройки'!$D$322</definedName>
    <definedName name="Уплотнительная_манжета_от_дождя_Schiedel_Permeter_25_d_180_мм_серый" localSheetId="0">'[2]Настройки'!$D$866</definedName>
    <definedName name="Уплотнительная_манжета_от_дождя_Schiedel_Permeter_25_d_180_мм_серый">'[1]Настройки'!$D$893</definedName>
    <definedName name="Уплотнительная_манжета_от_дождя_Schiedel_Permeter_25_d_180_мм_черный" localSheetId="0">'[2]Настройки'!$D$867</definedName>
    <definedName name="Уплотнительная_манжета_от_дождя_Schiedel_Permeter_25_d_180_мм_черный">'[1]Настройки'!$D$894</definedName>
    <definedName name="Уплотнительная_манжета_от_дождя_Schiedel_Permeter_25_d_200_мм_серый" localSheetId="0">'[2]Настройки'!$D$868</definedName>
    <definedName name="Уплотнительная_манжета_от_дождя_Schiedel_Permeter_25_d_200_мм_серый">'[1]Настройки'!$D$895</definedName>
    <definedName name="Уплотнительная_манжета_от_дождя_Schiedel_Permeter_25_d_200_мм_черный" localSheetId="0">'[2]Настройки'!$D$869</definedName>
    <definedName name="Уплотнительная_манжета_от_дождя_Schiedel_Permeter_25_d_200_мм_черный">'[1]Настройки'!$D$896</definedName>
    <definedName name="Уплотнительная_манжета_от_дождя_Schiedel_Permeter_25_d_250_мм_серый" localSheetId="0">'[2]Настройки'!$D$870</definedName>
    <definedName name="Уплотнительная_манжета_от_дождя_Schiedel_Permeter_25_d_250_мм_серый">'[1]Настройки'!$D$897</definedName>
    <definedName name="Уплотнительная_манжета_от_дождя_Schiedel_Permeter_25_d_250_мм_черный" localSheetId="0">'[2]Настройки'!$D$871</definedName>
    <definedName name="Уплотнительная_манжета_от_дождя_Schiedel_Permeter_25_d_250_мм_черный">'[1]Настройки'!$D$898</definedName>
    <definedName name="Уплотнительная_манжета_от_дождя_Schiedel_Permeter_25_d_300_мм_серый" localSheetId="0">'[2]Настройки'!$D$872</definedName>
    <definedName name="Уплотнительная_манжета_от_дождя_Schiedel_Permeter_25_d_300_мм_серый">'[1]Настройки'!$D$899</definedName>
    <definedName name="Уплотнительная_манжета_от_дождя_Schiedel_Permeter_25_d_300_мм_черный" localSheetId="0">'[2]Настройки'!$D$873</definedName>
    <definedName name="Уплотнительная_манжета_от_дождя_Schiedel_Permeter_25_d_300_мм_черный">'[1]Настройки'!$D$900</definedName>
    <definedName name="Хомут_для_перекрытия_Schiedel_ICS_25_d_180_мм" localSheetId="0">'[2]Настройки'!$D$623</definedName>
    <definedName name="Хомут_для_перекрытия_Schiedel_ICS_25_d_180_мм">'[1]Настройки'!$D$649</definedName>
    <definedName name="Хомут_для_перекрытия_Schiedel_ICS_25_d_200_мм" localSheetId="0">'[2]Настройки'!$D$624</definedName>
    <definedName name="Хомут_для_перекрытия_Schiedel_ICS_25_d_200_мм">'[1]Настройки'!$D$650</definedName>
    <definedName name="Хомут_для_перекрытия_Schiedel_ICS_25_d_230_мм" localSheetId="0">'[2]Настройки'!$D$625</definedName>
    <definedName name="Хомут_для_перекрытия_Schiedel_ICS_25_d_230_мм">'[1]Настройки'!$D$651</definedName>
    <definedName name="Хомут_для_перекрытия_Schiedel_ICS_25_d_250_мм" localSheetId="0">'[2]Настройки'!$D$626</definedName>
    <definedName name="Хомут_для_перекрытия_Schiedel_ICS_25_d_250_мм">'[1]Настройки'!$D$652</definedName>
    <definedName name="Хомут_для_перекрытия_Schiedel_ICS_25_d_280_мм" localSheetId="0">'[2]Настройки'!$D$627</definedName>
    <definedName name="Хомут_для_перекрытия_Schiedel_ICS_25_d_280_мм">'[1]Настройки'!$D$653</definedName>
    <definedName name="Хомут_для_перекрытия_Schiedel_ICS_25_d_300_мм" localSheetId="0">'[2]Настройки'!$D$628</definedName>
    <definedName name="Хомут_для_перекрытия_Schiedel_ICS_25_d_300_мм">'[1]Настройки'!$D$654</definedName>
    <definedName name="Хомут_настенный_с_консолью_60_100_мм_Schiedel_Permeter_25_d_180_мм_серый" localSheetId="0">'[2]Настройки'!$D$874</definedName>
    <definedName name="Хомут_настенный_с_консолью_60_100_мм_Schiedel_Permeter_25_d_180_мм_серый">'[1]Настройки'!$D$901</definedName>
    <definedName name="Хомут_настенный_с_консолью_60_100_мм_Schiedel_Permeter_25_d_180_мм_черный" localSheetId="0">'[2]Настройки'!$D$875</definedName>
    <definedName name="Хомут_настенный_с_консолью_60_100_мм_Schiedel_Permeter_25_d_180_мм_черный">'[1]Настройки'!$D$902</definedName>
    <definedName name="Хомут_настенный_с_консолью_60_100_мм_Schiedel_Permeter_25_d_200_мм_серый" localSheetId="0">'[2]Настройки'!$D$876</definedName>
    <definedName name="Хомут_настенный_с_консолью_60_100_мм_Schiedel_Permeter_25_d_200_мм_серый">'[1]Настройки'!$D$903</definedName>
    <definedName name="Хомут_настенный_с_консолью_60_100_мм_Schiedel_Permeter_25_d_200_мм_черный" localSheetId="0">'[2]Настройки'!$D$877</definedName>
    <definedName name="Хомут_настенный_с_консолью_60_100_мм_Schiedel_Permeter_25_d_200_мм_черный">'[1]Настройки'!$D$904</definedName>
    <definedName name="Хомут_настенный_с_консолью_60_100_мм_Schiedel_Permeter_25_d_250_мм_серый" localSheetId="0">'[2]Настройки'!$D$878</definedName>
    <definedName name="Хомут_настенный_с_консолью_60_100_мм_Schiedel_Permeter_25_d_250_мм_серый">'[1]Настройки'!$D$905</definedName>
    <definedName name="Хомут_настенный_с_консолью_60_100_мм_Schiedel_Permeter_25_d_250_мм_черный" localSheetId="0">'[2]Настройки'!$D$879</definedName>
    <definedName name="Хомут_настенный_с_консолью_60_100_мм_Schiedel_Permeter_25_d_250_мм_черный">'[1]Настройки'!$D$906</definedName>
    <definedName name="Хомут_настенный_с_консолью_60_100_мм_Schiedel_Permeter_25_d_300_мм_серый" localSheetId="0">'[2]Настройки'!$D$880</definedName>
    <definedName name="Хомут_настенный_с_консолью_60_100_мм_Schiedel_Permeter_25_d_300_мм_серый">'[1]Настройки'!$D$907</definedName>
    <definedName name="Хомут_настенный_с_консолью_60_100_мм_Schiedel_Permeter_25_d_300_мм_черный" localSheetId="0">'[2]Настройки'!$D$881</definedName>
    <definedName name="Хомут_настенный_с_консолью_60_100_мм_Schiedel_Permeter_25_d_300_мм_черный">'[1]Настройки'!$D$908</definedName>
    <definedName name="Хомут_стандартный_Schiedel_ICS_25_d_180_мм" localSheetId="0">'[2]Настройки'!$D$605</definedName>
    <definedName name="Хомут_стандартный_Schiedel_ICS_25_d_180_мм">'[1]Настройки'!$D$631</definedName>
    <definedName name="Хомут_стандартный_Schiedel_ICS_25_d_200_мм" localSheetId="0">'[2]Настройки'!$D$606</definedName>
    <definedName name="Хомут_стандартный_Schiedel_ICS_25_d_200_мм">'[1]Настройки'!$D$632</definedName>
    <definedName name="Хомут_стандартный_Schiedel_ICS_25_d_230_мм" localSheetId="0">'[2]Настройки'!$D$607</definedName>
    <definedName name="Хомут_стандартный_Schiedel_ICS_25_d_230_мм">'[1]Настройки'!$D$633</definedName>
    <definedName name="Хомут_стандартный_Schiedel_ICS_25_d_250_мм" localSheetId="0">'[2]Настройки'!$D$608</definedName>
    <definedName name="Хомут_стандартный_Schiedel_ICS_25_d_250_мм">'[1]Настройки'!$D$634</definedName>
    <definedName name="Хомут_стандартный_Schiedel_ICS_25_d_280_мм" localSheetId="0">'[2]Настройки'!$D$609</definedName>
    <definedName name="Хомут_стандартный_Schiedel_ICS_25_d_280_мм">'[1]Настройки'!$D$635</definedName>
    <definedName name="Хомут_стандартный_Schiedel_ICS_25_d_300_мм" localSheetId="0">'[2]Настройки'!$D$610</definedName>
    <definedName name="Хомут_стандартный_Schiedel_ICS_25_d_300_мм">'[1]Настройки'!$D$636</definedName>
    <definedName name="Хомут_стандартный_Schiedel_Permeter_25_d_180_мм_серый" localSheetId="0">'[2]Настройки'!$D$882</definedName>
    <definedName name="Хомут_стандартный_Schiedel_Permeter_25_d_180_мм_серый">'[1]Настройки'!$D$909</definedName>
    <definedName name="Хомут_стандартный_Schiedel_Permeter_25_d_180_мм_черный" localSheetId="0">'[2]Настройки'!$D$883</definedName>
    <definedName name="Хомут_стандартный_Schiedel_Permeter_25_d_180_мм_черный">'[1]Настройки'!$D$910</definedName>
    <definedName name="Хомут_стандартный_Schiedel_Permeter_25_d_200_мм_серый" localSheetId="0">'[2]Настройки'!$D$884</definedName>
    <definedName name="Хомут_стандартный_Schiedel_Permeter_25_d_200_мм_серый">'[1]Настройки'!$D$911</definedName>
    <definedName name="Хомут_стандартный_Schiedel_Permeter_25_d_200_мм_черный" localSheetId="0">'[2]Настройки'!$D$885</definedName>
    <definedName name="Хомут_стандартный_Schiedel_Permeter_25_d_200_мм_черный">'[1]Настройки'!$D$912</definedName>
    <definedName name="Хомут_стандартный_Schiedel_Permeter_25_d_250_мм_серый" localSheetId="0">'[2]Настройки'!$D$886</definedName>
    <definedName name="Хомут_стандартный_Schiedel_Permeter_25_d_250_мм_серый">'[1]Настройки'!$D$913</definedName>
    <definedName name="Хомут_стандартный_Schiedel_Permeter_25_d_250_мм_черный" localSheetId="0">'[2]Настройки'!$D$887</definedName>
    <definedName name="Хомут_стандартный_Schiedel_Permeter_25_d_250_мм_черный">'[1]Настройки'!$D$914</definedName>
    <definedName name="Хомут_стандартный_Schiedel_Permeter_25_d_300_мм_серый" localSheetId="0">'[2]Настройки'!$D$888</definedName>
    <definedName name="Хомут_стандартный_Schiedel_Permeter_25_d_300_мм_серый">'[1]Настройки'!$D$915</definedName>
    <definedName name="Хомут_стандартный_Schiedel_Permeter_25_d_300_мм_черный" localSheetId="0">'[2]Настройки'!$D$889</definedName>
    <definedName name="Хомут_стандартный_Schiedel_Permeter_25_d_300_мм_черный">'[1]Настройки'!$D$916</definedName>
    <definedName name="Хомут_усиленный_Schiedel_ICS_25_d_180_мм" localSheetId="0">'[2]Настройки'!$D$611</definedName>
    <definedName name="Хомут_усиленный_Schiedel_ICS_25_d_180_мм">'[1]Настройки'!$D$637</definedName>
    <definedName name="Хомут_усиленный_Schiedel_ICS_25_d_200_мм" localSheetId="0">'[2]Настройки'!$D$612</definedName>
    <definedName name="Хомут_усиленный_Schiedel_ICS_25_d_200_мм">'[1]Настройки'!$D$638</definedName>
    <definedName name="Хомут_усиленный_Schiedel_ICS_25_d_230_мм" localSheetId="0">'[2]Настройки'!$D$613</definedName>
    <definedName name="Хомут_усиленный_Schiedel_ICS_25_d_230_мм">'[1]Настройки'!$D$639</definedName>
    <definedName name="Хомут_усиленный_Schiedel_ICS_25_d_250_мм" localSheetId="0">'[2]Настройки'!$D$614</definedName>
    <definedName name="Хомут_усиленный_Schiedel_ICS_25_d_250_мм">'[1]Настройки'!$D$640</definedName>
    <definedName name="Хомут_усиленный_Schiedel_ICS_25_d_280_мм" localSheetId="0">'[2]Настройки'!$D$615</definedName>
    <definedName name="Хомут_усиленный_Schiedel_ICS_25_d_280_мм">'[1]Настройки'!$D$641</definedName>
    <definedName name="Хомут_усиленный_Schiedel_ICS_25_d_300_мм" localSheetId="0">'[2]Настройки'!$D$616</definedName>
    <definedName name="Хомут_усиленный_Schiedel_ICS_25_d_300_мм">'[1]Настройки'!$D$642</definedName>
    <definedName name="Хомут_усиленный_Schiedel_Permeter_25_d_180_мм_серый" localSheetId="0">'[2]Настройки'!$D$890</definedName>
    <definedName name="Хомут_усиленный_Schiedel_Permeter_25_d_180_мм_серый">'[1]Настройки'!$D$917</definedName>
    <definedName name="Хомут_усиленный_Schiedel_Permeter_25_d_180_мм_черный" localSheetId="0">'[2]Настройки'!$D$891</definedName>
    <definedName name="Хомут_усиленный_Schiedel_Permeter_25_d_180_мм_черный">'[1]Настройки'!$D$918</definedName>
    <definedName name="Хомут_усиленный_Schiedel_Permeter_25_d_200_мм_серый" localSheetId="0">'[2]Настройки'!$D$892</definedName>
    <definedName name="Хомут_усиленный_Schiedel_Permeter_25_d_200_мм_серый">'[1]Настройки'!$D$919</definedName>
    <definedName name="Хомут_усиленный_Schiedel_Permeter_25_d_200_мм_черный" localSheetId="0">'[2]Настройки'!$D$893</definedName>
    <definedName name="Хомут_усиленный_Schiedel_Permeter_25_d_200_мм_черный">'[1]Настройки'!$D$920</definedName>
    <definedName name="Хомут_усиленный_Schiedel_Permeter_25_d_250_мм_серый" localSheetId="0">'[2]Настройки'!$D$894</definedName>
    <definedName name="Хомут_усиленный_Schiedel_Permeter_25_d_250_мм_серый">'[1]Настройки'!$D$921</definedName>
    <definedName name="Хомут_усиленный_Schiedel_Permeter_25_d_250_мм_черный" localSheetId="0">'[2]Настройки'!$D$895</definedName>
    <definedName name="Хомут_усиленный_Schiedel_Permeter_25_d_250_мм_черный">'[1]Настройки'!$D$922</definedName>
    <definedName name="Хомут_усиленный_Schiedel_Permeter_25_d_300_мм_серый" localSheetId="0">'[2]Настройки'!$D$896</definedName>
    <definedName name="Хомут_усиленный_Schiedel_Permeter_25_d_300_мм_серый">'[1]Настройки'!$D$923</definedName>
    <definedName name="Хомут_усиленный_Schiedel_Permeter_25_d_300_мм_черный" localSheetId="0">'[2]Настройки'!$D$897</definedName>
    <definedName name="Хомут_усиленный_Schiedel_Permeter_25_d_300_мм_черный">'[1]Настройки'!$D$924</definedName>
    <definedName name="Шаблон_для_разметки_единичный_45_гр_Schiedel_KERANOVA_d_120_мм" localSheetId="0">'[2]Настройки'!$D$434</definedName>
    <definedName name="Шаблон_для_разметки_единичный_45_гр_Schiedel_KERANOVA_d_140_мм" localSheetId="0">'[2]Настройки'!$D$435</definedName>
    <definedName name="Шаблон_для_разметки_единичный_45_гр_Schiedel_KERANOVA_d_140_мм">'[1]Настройки'!$D$457</definedName>
    <definedName name="Шаблон_для_разметки_единичный_45_гр_Schiedel_KERANOVA_d_160_мм" localSheetId="0">'[2]Настройки'!$D$436</definedName>
    <definedName name="Шаблон_для_разметки_единичный_45_гр_Schiedel_KERANOVA_d_160_мм">'[1]Настройки'!$D$458</definedName>
    <definedName name="Шаблон_для_разметки_единичный_45_гр_Schiedel_KERANOVA_d_180_мм" localSheetId="0">'[2]Настройки'!$D$437</definedName>
    <definedName name="Шаблон_для_разметки_единичный_45_гр_Schiedel_KERANOVA_d_180_мм">'[1]Настройки'!$D$459</definedName>
    <definedName name="Шаблон_для_разметки_единичный_45_гр_Schiedel_KERANOVA_d_200_мм" localSheetId="0">'[2]Настройки'!$D$438</definedName>
    <definedName name="Шаблон_для_разметки_единичный_45_гр_Schiedel_KERANOVA_d_200_мм">'[1]Настройки'!$D$460</definedName>
    <definedName name="Шаблон_для_разметки_единичный_45_гр_Schiedel_KERANOVA_d_250_мм" localSheetId="0">'[2]Настройки'!$D$439</definedName>
    <definedName name="Шаблон_для_разметки_единичный_45_гр_Schiedel_KERANOVA_d_250_мм">'[1]Настройки'!$D$461</definedName>
    <definedName name="Шаблон_для_разметки_единичный_Schiedel_KERANOVA_d_120_мм" localSheetId="0">'[2]Настройки'!$D$428</definedName>
    <definedName name="Шаблон_для_разметки_единичный_Schiedel_KERANOVA_d_140_мм" localSheetId="0">'[2]Настройки'!$D$429</definedName>
    <definedName name="Шаблон_для_разметки_единичный_Schiedel_KERANOVA_d_140_мм">'[1]Настройки'!$D$451</definedName>
    <definedName name="Шаблон_для_разметки_единичный_Schiedel_KERANOVA_d_160_мм" localSheetId="0">'[2]Настройки'!$D$430</definedName>
    <definedName name="Шаблон_для_разметки_единичный_Schiedel_KERANOVA_d_160_мм">'[1]Настройки'!$D$452</definedName>
    <definedName name="Шаблон_для_разметки_единичный_Schiedel_KERANOVA_d_180_мм" localSheetId="0">'[2]Настройки'!$D$431</definedName>
    <definedName name="Шаблон_для_разметки_единичный_Schiedel_KERANOVA_d_180_мм">'[1]Настройки'!$D$453</definedName>
    <definedName name="Шаблон_для_разметки_единичный_Schiedel_KERANOVA_d_200_мм" localSheetId="0">'[2]Настройки'!$D$432</definedName>
    <definedName name="Шаблон_для_разметки_единичный_Schiedel_KERANOVA_d_200_мм">'[1]Настройки'!$D$454</definedName>
    <definedName name="Шаблон_для_разметки_единичный_Schiedel_KERANOVA_d_250_мм" localSheetId="0">'[2]Настройки'!$D$433</definedName>
    <definedName name="Шаблон_для_разметки_единичный_Schiedel_KERANOVA_d_250_мм">'[1]Настройки'!$D$455</definedName>
    <definedName name="Шибер_Schiedel_Permeter_25_d_130_мм_серый" localSheetId="0">'[2]Настройки'!$D$828</definedName>
    <definedName name="Шибер_Schiedel_Permeter_25_d_130_мм_серый">'[1]Настройки'!$D$858</definedName>
    <definedName name="Шибер_Schiedel_Permeter_25_d_130_мм_черный" localSheetId="0">'[2]Настройки'!$D$829</definedName>
    <definedName name="Шибер_Schiedel_Permeter_25_d_130_мм_черный">'[1]Настройки'!$D$859</definedName>
    <definedName name="Шибер_Schiedel_Permeter_25_d_150_мм_серый" localSheetId="0">'[2]Настройки'!$D$830</definedName>
    <definedName name="Шибер_Schiedel_Permeter_25_d_150_мм_серый">'[1]Настройки'!$D$860</definedName>
    <definedName name="Шибер_Schiedel_Permeter_25_d_150_мм_черный" localSheetId="0">'[2]Настройки'!$D$831</definedName>
    <definedName name="Шибер_Schiedel_Permeter_25_d_150_мм_черный">'[1]Настройки'!$D$861</definedName>
    <definedName name="Шибер_Schiedel_Permeter_25_d_200_мм_серый" localSheetId="0">'[2]Настройки'!$D$832</definedName>
    <definedName name="Шибер_Schiedel_Permeter_25_d_200_мм_серый">'[1]Настройки'!$D$862</definedName>
    <definedName name="Шибер_Schiedel_Permeter_25_d_200_мм_черный" localSheetId="0">'[2]Настройки'!$D$833</definedName>
    <definedName name="Шибер_Schiedel_Permeter_25_d_200_мм_черный">'[1]Настройки'!$D$863</definedName>
    <definedName name="Шибер_Schiedel_Permeter_25_d_250_мм_серый">'[1]Настройки'!$D$865</definedName>
    <definedName name="Шибер_Schiedel_Permeter_25_d_250_мм_черный" localSheetId="0">'[2]Настройки'!$D$834</definedName>
    <definedName name="Шибер_Schiedel_Permeter_25_d_250_мм_черный">'[1]Настройки'!$D$864</definedName>
    <definedName name="Шибер_Schiedel_UNI_d_140_мм" localSheetId="0">'[2]Настройки'!$D$161</definedName>
    <definedName name="Шибер_Schiedel_UNI_d_140_мм">'[1]Настройки'!$D$171</definedName>
    <definedName name="Шибер_Schiedel_UNI_d_160_мм" localSheetId="0">'[2]Настройки'!$D$162</definedName>
    <definedName name="Шибер_Schiedel_UNI_d_160_мм">'[1]Настройки'!$D$172</definedName>
    <definedName name="Шибер_Schiedel_UNI_d_180_мм" localSheetId="0">'[2]Настройки'!$D$163</definedName>
    <definedName name="Шибер_Schiedel_UNI_d_180_мм">'[1]Настройки'!$D$173</definedName>
    <definedName name="Шибер_Schiedel_UNI_d_200_мм" localSheetId="0">'[2]Настройки'!$D$164</definedName>
    <definedName name="Шибер_Schiedel_UNI_d_200_мм">'[1]Настройки'!$D$174</definedName>
    <definedName name="Шнур_печной_Schiedel" localSheetId="0">'[2]Настройки'!$D$175</definedName>
    <definedName name="Шнур_печной_Schiedel">'[1]Настройки'!$D$185</definedName>
    <definedName name="Элемент_для_подключения_потребителя_Schiedel_KERASTAR_d_140_мм" localSheetId="0">'[2]Настройки'!$D$320</definedName>
    <definedName name="Элемент_для_подключения_потребителя_Schiedel_KERASTAR_d_140_мм">'[1]Настройки'!$D$338</definedName>
    <definedName name="Элемент_для_подключения_потребителя_Schiedel_KERASTAR_d_160_мм" localSheetId="0">'[2]Настройки'!$D$321</definedName>
    <definedName name="Элемент_для_подключения_потребителя_Schiedel_KERASTAR_d_160_мм">'[1]Настройки'!$D$339</definedName>
    <definedName name="Элемент_для_подключения_потребителя_Schiedel_KERASTAR_d_180_мм" localSheetId="0">'[2]Настройки'!$D$322</definedName>
    <definedName name="Элемент_для_подключения_потребителя_Schiedel_KERASTAR_d_180_мм">'[1]Настройки'!$D$340</definedName>
    <definedName name="Элемент_для_подключения_потребителя_Schiedel_KERASTAR_d_200_мм" localSheetId="0">'[2]Настройки'!$D$323</definedName>
    <definedName name="Элемент_для_подключения_потребителя_Schiedel_KERASTAR_d_200_мм">'[1]Настройки'!$D$341</definedName>
    <definedName name="Элемент_для_подключения_потребителя_Schiedel_KERASTAR_d_250_мм" localSheetId="0">'[2]Настройки'!$D$324</definedName>
    <definedName name="Элемент_для_подключения_потребителя_Schiedel_KERASTAR_d_250_мм">'[1]Настройки'!$D$342</definedName>
    <definedName name="Элемент_настенный_с_отводом_конденсата_Schiedel_ICS_25_d_130_мм" localSheetId="0">'[2]Настройки'!$D$483</definedName>
    <definedName name="Элемент_настенный_с_отводом_конденсата_Schiedel_ICS_25_d_130_мм">'[1]Настройки'!$D$509</definedName>
    <definedName name="Элемент_настенный_с_отводом_конденсата_Schiedel_ICS_25_d_150_мм" localSheetId="0">'[2]Настройки'!$D$484</definedName>
    <definedName name="Элемент_настенный_с_отводом_конденсата_Schiedel_ICS_25_d_150_мм">'[1]Настройки'!$D$510</definedName>
    <definedName name="Элемент_настенный_с_отводом_конденсата_Schiedel_ICS_25_d_180_мм" localSheetId="0">'[2]Настройки'!$D$485</definedName>
    <definedName name="Элемент_настенный_с_отводом_конденсата_Schiedel_ICS_25_d_180_мм">'[1]Настройки'!$D$511</definedName>
    <definedName name="Элемент_настенный_с_отводом_конденсата_Schiedel_ICS_25_d_200_мм" localSheetId="0">'[2]Настройки'!$D$486</definedName>
    <definedName name="Элемент_настенный_с_отводом_конденсата_Schiedel_ICS_25_d_200_мм">'[1]Настройки'!$D$512</definedName>
    <definedName name="Элемент_настенный_с_отводом_конденсата_Schiedel_ICS_25_d_230_мм" localSheetId="0">'[2]Настройки'!$D$487</definedName>
    <definedName name="Элемент_настенный_с_отводом_конденсата_Schiedel_ICS_25_d_230_мм">'[1]Настройки'!$D$513</definedName>
    <definedName name="Элемент_настенный_с_отводом_конденсата_Schiedel_ICS_25_d_250_мм" localSheetId="0">'[2]Настройки'!$D$488</definedName>
    <definedName name="Элемент_настенный_с_отводом_конденсата_Schiedel_ICS_25_d_250_мм">'[1]Настройки'!$D$514</definedName>
    <definedName name="Элемент_трубы_1000_мм_Schiedel_ICS_25_d_130_мм" localSheetId="0">'[2]Настройки'!$D$489</definedName>
    <definedName name="Элемент_трубы_1000_мм_Schiedel_ICS_25_d_130_мм">'[1]Настройки'!$D$515</definedName>
    <definedName name="Элемент_трубы_1000_мм_Schiedel_ICS_25_d_150_мм" localSheetId="0">'[2]Настройки'!$D$490</definedName>
    <definedName name="Элемент_трубы_1000_мм_Schiedel_ICS_25_d_150_мм">'[1]Настройки'!$D$516</definedName>
    <definedName name="Элемент_трубы_1000_мм_Schiedel_ICS_25_d_180_мм" localSheetId="0">'[2]Настройки'!$D$491</definedName>
    <definedName name="Элемент_трубы_1000_мм_Schiedel_ICS_25_d_180_мм">'[1]Настройки'!$D$517</definedName>
    <definedName name="Элемент_трубы_1000_мм_Schiedel_ICS_25_d_200_мм" localSheetId="0">'[2]Настройки'!$D$492</definedName>
    <definedName name="Элемент_трубы_1000_мм_Schiedel_ICS_25_d_200_мм">'[1]Настройки'!$D$518</definedName>
    <definedName name="Элемент_трубы_1000_мм_Schiedel_ICS_25_d_230_мм" localSheetId="0">'[2]Настройки'!$D$493</definedName>
    <definedName name="Элемент_трубы_1000_мм_Schiedel_ICS_25_d_230_мм">'[1]Настройки'!$D$519</definedName>
    <definedName name="Элемент_трубы_1000_мм_Schiedel_ICS_25_d_250_мм" localSheetId="0">'[2]Настройки'!$D$494</definedName>
    <definedName name="Элемент_трубы_1000_мм_Schiedel_ICS_25_d_250_мм">'[1]Настройки'!$D$520</definedName>
    <definedName name="Элемент_трубы_1000_мм_Schiedel_Permeter_25_d_130_мм_серый" localSheetId="0">'[2]Настройки'!$D$724</definedName>
    <definedName name="Элемент_трубы_1000_мм_Schiedel_Permeter_25_d_130_мм_серый">'[1]Настройки'!$D$754</definedName>
    <definedName name="Элемент_трубы_1000_мм_Schiedel_Permeter_25_d_130_мм_черный" localSheetId="0">'[2]Настройки'!$D$725</definedName>
    <definedName name="Элемент_трубы_1000_мм_Schiedel_Permeter_25_d_130_мм_черный">'[1]Настройки'!$D$755</definedName>
    <definedName name="Элемент_трубы_1000_мм_Schiedel_Permeter_25_d_150_мм_серый" localSheetId="0">'[2]Настройки'!$D$726</definedName>
    <definedName name="Элемент_трубы_1000_мм_Schiedel_Permeter_25_d_150_мм_серый">'[1]Настройки'!$D$756</definedName>
    <definedName name="Элемент_трубы_1000_мм_Schiedel_Permeter_25_d_150_мм_черный" localSheetId="0">'[2]Настройки'!$D$727</definedName>
    <definedName name="Элемент_трубы_1000_мм_Schiedel_Permeter_25_d_150_мм_черный">'[1]Настройки'!$D$757</definedName>
    <definedName name="Элемент_трубы_1000_мм_Schiedel_Permeter_25_d_200_мм_серый" localSheetId="0">'[2]Настройки'!$D$728</definedName>
    <definedName name="Элемент_трубы_1000_мм_Schiedel_Permeter_25_d_200_мм_серый">'[1]Настройки'!$D$758</definedName>
    <definedName name="Элемент_трубы_1000_мм_Schiedel_Permeter_25_d_200_мм_черный" localSheetId="0">'[2]Настройки'!$D$729</definedName>
    <definedName name="Элемент_трубы_1000_мм_Schiedel_Permeter_25_d_200_мм_черный">'[1]Настройки'!$D$759</definedName>
    <definedName name="Элемент_трубы_1000_мм_Schiedel_Permeter_25_d_250_мм_серый" localSheetId="0">'[2]Настройки'!$D$730</definedName>
    <definedName name="Элемент_трубы_1000_мм_Schiedel_Permeter_25_d_250_мм_серый">'[1]Настройки'!$D$760</definedName>
    <definedName name="Элемент_трубы_1000_мм_Schiedel_Permeter_25_d_250_мм_черный" localSheetId="0">'[2]Настройки'!$D$731</definedName>
    <definedName name="Элемент_трубы_1000_мм_Schiedel_Permeter_25_d_250_мм_черный">'[1]Настройки'!$D$761</definedName>
    <definedName name="Элемент_трубы_165_мм_Schiedel_KERASTAR_d_140_мм" localSheetId="0">'[2]Настройки'!$D$265</definedName>
    <definedName name="Элемент_трубы_165_мм_Schiedel_KERASTAR_d_140_мм">'[1]Настройки'!$D$283</definedName>
    <definedName name="Элемент_трубы_165_мм_Schiedel_KERASTAR_d_160_мм" localSheetId="0">'[2]Настройки'!$D$266</definedName>
    <definedName name="Элемент_трубы_165_мм_Schiedel_KERASTAR_d_160_мм">'[1]Настройки'!$D$284</definedName>
    <definedName name="Элемент_трубы_165_мм_Schiedel_KERASTAR_d_180_мм" localSheetId="0">'[2]Настройки'!$D$267</definedName>
    <definedName name="Элемент_трубы_165_мм_Schiedel_KERASTAR_d_180_мм">'[1]Настройки'!$D$285</definedName>
    <definedName name="Элемент_трубы_165_мм_Schiedel_KERASTAR_d_200_мм" localSheetId="0">'[2]Настройки'!$D$268</definedName>
    <definedName name="Элемент_трубы_165_мм_Schiedel_KERASTAR_d_200_мм">'[1]Настройки'!$D$286</definedName>
    <definedName name="Элемент_трубы_165_мм_Schiedel_KERASTAR_d_250_мм" localSheetId="0">'[2]Настройки'!$D$269</definedName>
    <definedName name="Элемент_трубы_165_мм_Schiedel_KERASTAR_d_250_мм">'[1]Настройки'!$D$287</definedName>
    <definedName name="Элемент_трубы_250_мм_Schiedel_ICS_25_d_130_мм" localSheetId="0">'[2]Настройки'!$D$501</definedName>
    <definedName name="Элемент_трубы_250_мм_Schiedel_ICS_25_d_130_мм">'[1]Настройки'!$D$527</definedName>
    <definedName name="Элемент_трубы_250_мм_Schiedel_ICS_25_d_150_мм" localSheetId="0">'[2]Настройки'!$D$502</definedName>
    <definedName name="Элемент_трубы_250_мм_Schiedel_ICS_25_d_150_мм">'[1]Настройки'!$D$528</definedName>
    <definedName name="Элемент_трубы_250_мм_Schiedel_ICS_25_d_180_мм" localSheetId="0">'[2]Настройки'!$D$503</definedName>
    <definedName name="Элемент_трубы_250_мм_Schiedel_ICS_25_d_180_мм">'[1]Настройки'!$D$529</definedName>
    <definedName name="Элемент_трубы_250_мм_Schiedel_ICS_25_d_200_мм" localSheetId="0">'[2]Настройки'!$D$504</definedName>
    <definedName name="Элемент_трубы_250_мм_Schiedel_ICS_25_d_200_мм">'[1]Настройки'!$D$530</definedName>
    <definedName name="Элемент_трубы_250_мм_Schiedel_ICS_25_d_230_мм" localSheetId="0">'[2]Настройки'!$D$505</definedName>
    <definedName name="Элемент_трубы_250_мм_Schiedel_ICS_25_d_230_мм">'[1]Настройки'!$D$531</definedName>
    <definedName name="Элемент_трубы_250_мм_Schiedel_ICS_25_d_250_мм" localSheetId="0">'[2]Настройки'!$D$506</definedName>
    <definedName name="Элемент_трубы_250_мм_Schiedel_ICS_25_d_250_мм">'[1]Настройки'!$D$532</definedName>
    <definedName name="Элемент_трубы_250_мм_Schiedel_Permeter_25_d_130_мм_серый" localSheetId="0">'[2]Настройки'!$D$732</definedName>
    <definedName name="Элемент_трубы_250_мм_Schiedel_Permeter_25_d_130_мм_серый">'[1]Настройки'!$D$762</definedName>
    <definedName name="Элемент_трубы_250_мм_Schiedel_Permeter_25_d_130_мм_черный" localSheetId="0">'[2]Настройки'!$D$733</definedName>
    <definedName name="Элемент_трубы_250_мм_Schiedel_Permeter_25_d_130_мм_черный">'[1]Настройки'!$D$763</definedName>
    <definedName name="Элемент_трубы_250_мм_Schiedel_Permeter_25_d_150_мм_серый" localSheetId="0">'[2]Настройки'!$D$734</definedName>
    <definedName name="Элемент_трубы_250_мм_Schiedel_Permeter_25_d_150_мм_серый">'[1]Настройки'!$D$764</definedName>
    <definedName name="Элемент_трубы_250_мм_Schiedel_Permeter_25_d_150_мм_черный" localSheetId="0">'[2]Настройки'!$D$735</definedName>
    <definedName name="Элемент_трубы_250_мм_Schiedel_Permeter_25_d_150_мм_черный">'[1]Настройки'!$D$765</definedName>
    <definedName name="Элемент_трубы_250_мм_Schiedel_Permeter_25_d_200_мм_серый" localSheetId="0">'[2]Настройки'!$D$736</definedName>
    <definedName name="Элемент_трубы_250_мм_Schiedel_Permeter_25_d_200_мм_серый">'[1]Настройки'!$D$766</definedName>
    <definedName name="Элемент_трубы_250_мм_Schiedel_Permeter_25_d_200_мм_черный" localSheetId="0">'[2]Настройки'!$D$737</definedName>
    <definedName name="Элемент_трубы_250_мм_Schiedel_Permeter_25_d_200_мм_черный">'[1]Настройки'!$D$767</definedName>
    <definedName name="Элемент_трубы_250_мм_Schiedel_Permeter_25_d_250_мм_серый" localSheetId="0">'[2]Настройки'!$D$738</definedName>
    <definedName name="Элемент_трубы_250_мм_Schiedel_Permeter_25_d_250_мм_серый">'[1]Настройки'!$D$768</definedName>
    <definedName name="Элемент_трубы_250_мм_Schiedel_Permeter_25_d_250_мм_черный" localSheetId="0">'[2]Настройки'!$D$739</definedName>
    <definedName name="Элемент_трубы_250_мм_Schiedel_Permeter_25_d_250_мм_черный">'[1]Настройки'!$D$769</definedName>
    <definedName name="Элемент_трубы_330_мм_Schiedel_KERASTAR_d_140_мм" localSheetId="0">'[2]Настройки'!$D$270</definedName>
    <definedName name="Элемент_трубы_330_мм_Schiedel_KERASTAR_d_140_мм">'[1]Настройки'!$D$288</definedName>
    <definedName name="Элемент_трубы_330_мм_Schiedel_KERASTAR_d_160_мм" localSheetId="0">'[2]Настройки'!$D$271</definedName>
    <definedName name="Элемент_трубы_330_мм_Schiedel_KERASTAR_d_160_мм">'[1]Настройки'!$D$289</definedName>
    <definedName name="Элемент_трубы_330_мм_Schiedel_KERASTAR_d_180_мм" localSheetId="0">'[2]Настройки'!$D$272</definedName>
    <definedName name="Элемент_трубы_330_мм_Schiedel_KERASTAR_d_180_мм">'[1]Настройки'!$D$290</definedName>
    <definedName name="Элемент_трубы_330_мм_Schiedel_KERASTAR_d_200_мм" localSheetId="0">'[2]Настройки'!$D$273</definedName>
    <definedName name="Элемент_трубы_330_мм_Schiedel_KERASTAR_d_200_мм">'[1]Настройки'!$D$291</definedName>
    <definedName name="Элемент_трубы_330_мм_Schiedel_KERASTAR_d_250_мм" localSheetId="0">'[2]Настройки'!$D$274</definedName>
    <definedName name="Элемент_трубы_330_мм_Schiedel_KERASTAR_d_250_мм">'[1]Настройки'!$D$292</definedName>
    <definedName name="Элемент_трубы_500_мм_Schidel_ICS_25_d_200_мм" localSheetId="0">'[2]Настройки'!$D$495</definedName>
    <definedName name="Элемент_трубы_500_мм_Schidel_ICS_25_d_200_мм">'[1]Настройки'!$D$521</definedName>
    <definedName name="Элемент_трубы_500_мм_Schiedel_ICS_25_d_130_мм" localSheetId="0">'[2]Настройки'!$D$496</definedName>
    <definedName name="Элемент_трубы_500_мм_Schiedel_ICS_25_d_130_мм">'[1]Настройки'!$D$522</definedName>
    <definedName name="Элемент_трубы_500_мм_Schiedel_ICS_25_d_150_мм" localSheetId="0">'[2]Настройки'!$D$497</definedName>
    <definedName name="Элемент_трубы_500_мм_Schiedel_ICS_25_d_150_мм">'[1]Настройки'!$D$523</definedName>
    <definedName name="Элемент_трубы_500_мм_Schiedel_ICS_25_d_180_мм" localSheetId="0">'[2]Настройки'!$D$498</definedName>
    <definedName name="Элемент_трубы_500_мм_Schiedel_ICS_25_d_180_мм">'[1]Настройки'!$D$524</definedName>
    <definedName name="Элемент_трубы_500_мм_Schiedel_ICS_25_d_230_мм" localSheetId="0">'[2]Настройки'!$D$499</definedName>
    <definedName name="Элемент_трубы_500_мм_Schiedel_ICS_25_d_230_мм">'[1]Настройки'!$D$525</definedName>
    <definedName name="Элемент_трубы_500_мм_Schiedel_ICS_25_d_250_мм" localSheetId="0">'[2]Настройки'!$D$500</definedName>
    <definedName name="Элемент_трубы_500_мм_Schiedel_ICS_25_d_250_мм">'[1]Настройки'!$D$526</definedName>
    <definedName name="Элемент_трубы_500_мм_Schiedel_Permeter_25_d_130_мм_серый" localSheetId="0">'[2]Настройки'!$D$740</definedName>
    <definedName name="Элемент_трубы_500_мм_Schiedel_Permeter_25_d_130_мм_серый">'[1]Настройки'!$D$770</definedName>
    <definedName name="Элемент_трубы_500_мм_Schiedel_Permeter_25_d_130_мм_черный" localSheetId="0">'[2]Настройки'!$D$741</definedName>
    <definedName name="Элемент_трубы_500_мм_Schiedel_Permeter_25_d_130_мм_черный">'[1]Настройки'!$D$771</definedName>
    <definedName name="Элемент_трубы_500_мм_Schiedel_Permeter_25_d_150_мм_серый" localSheetId="0">'[2]Настройки'!$D$742</definedName>
    <definedName name="Элемент_трубы_500_мм_Schiedel_Permeter_25_d_150_мм_серый">'[1]Настройки'!$D$772</definedName>
    <definedName name="Элемент_трубы_500_мм_Schiedel_Permeter_25_d_150_мм_черный" localSheetId="0">'[2]Настройки'!$D$743</definedName>
    <definedName name="Элемент_трубы_500_мм_Schiedel_Permeter_25_d_150_мм_черный">'[1]Настройки'!$D$773</definedName>
    <definedName name="Элемент_трубы_500_мм_Schiedel_Permeter_25_d_200_мм_серый" localSheetId="0">'[2]Настройки'!$D$744</definedName>
    <definedName name="Элемент_трубы_500_мм_Schiedel_Permeter_25_d_200_мм_серый">'[1]Настройки'!$D$774</definedName>
    <definedName name="Элемент_трубы_500_мм_Schiedel_Permeter_25_d_200_мм_черный" localSheetId="0">'[2]Настройки'!$D$745</definedName>
    <definedName name="Элемент_трубы_500_мм_Schiedel_Permeter_25_d_200_мм_черный">'[1]Настройки'!$D$775</definedName>
    <definedName name="Элемент_трубы_500_мм_Schiedel_Permeter_25_d_250_мм_серый" localSheetId="0">'[2]Настройки'!$D$746</definedName>
    <definedName name="Элемент_трубы_500_мм_Schiedel_Permeter_25_d_250_мм_серый">'[1]Настройки'!$D$776</definedName>
    <definedName name="Элемент_трубы_500_мм_Schiedel_Permeter_25_d_250_мм_черный" localSheetId="0">'[2]Настройки'!$D$747</definedName>
    <definedName name="Элемент_трубы_500_мм_Schiedel_Permeter_25_d_250_мм_черный">'[1]Настройки'!$D$777</definedName>
    <definedName name="Элемент_трубы_660_мм_Schiedel_KERASTAR_d_140_мм" localSheetId="0">'[2]Настройки'!$D$275</definedName>
    <definedName name="Элемент_трубы_660_мм_Schiedel_KERASTAR_d_140_мм">'[1]Настройки'!$D$293</definedName>
    <definedName name="Элемент_трубы_660_мм_Schiedel_KERASTAR_d_160_мм" localSheetId="0">'[2]Настройки'!$D$276</definedName>
    <definedName name="Элемент_трубы_660_мм_Schiedel_KERASTAR_d_160_мм">'[1]Настройки'!$D$294</definedName>
    <definedName name="Элемент_трубы_660_мм_Schiedel_KERASTAR_d_180_мм" localSheetId="0">'[2]Настройки'!$D$277</definedName>
    <definedName name="Элемент_трубы_660_мм_Schiedel_KERASTAR_d_180_мм">'[1]Настройки'!$D$295</definedName>
    <definedName name="Элемент_трубы_660_мм_Schiedel_KERASTAR_d_200_мм" localSheetId="0">'[2]Настройки'!$D$278</definedName>
    <definedName name="Элемент_трубы_660_мм_Schiedel_KERASTAR_d_200_мм">'[1]Настройки'!$D$296</definedName>
    <definedName name="Элемент_трубы_660_мм_Schiedel_KERASTAR_d_250_мм" localSheetId="0">'[2]Настройки'!$D$279</definedName>
    <definedName name="Элемент_трубы_660_мм_Schiedel_KERASTAR_d_250_мм">'[1]Настройки'!$D$297</definedName>
    <definedName name="Элемент_трубы_раздвижной_270_375_мм_Schiedel_Permeter_25_d_130_мм_серый" localSheetId="0">'[2]Настройки'!$D$748</definedName>
    <definedName name="Элемент_трубы_раздвижной_270_375_мм_Schiedel_Permeter_25_d_130_мм_черный" localSheetId="0">'[2]Настройки'!$D$749</definedName>
    <definedName name="Элемент_трубы_раздвижной_270_375_мм_Schiedel_Permeter_25_d_130_мм_черный">'[1]Настройки'!$D$779</definedName>
    <definedName name="Элемент_трубы_раздвижной_270_375_мм_Schiedel_Permeter_25_d_150_мм_серый" localSheetId="0">'[2]Настройки'!$D$750</definedName>
    <definedName name="Элемент_трубы_раздвижной_270_375_мм_Schiedel_Permeter_25_d_150_мм_серый">'[1]Настройки'!$D$780</definedName>
    <definedName name="Элемент_трубы_раздвижной_270_375_мм_Schiedel_Permeter_25_d_150_мм_черный" localSheetId="0">'[2]Настройки'!$D$751</definedName>
    <definedName name="Элемент_трубы_раздвижной_270_375_мм_Schiedel_Permeter_25_d_150_мм_черный">'[1]Настройки'!$D$781</definedName>
    <definedName name="Элемент_трубы_раздвижной_270_375_мм_Schiedel_Permeter_25_d_200_мм_серый" localSheetId="0">'[2]Настройки'!$D$752</definedName>
    <definedName name="Элемент_трубы_раздвижной_270_375_мм_Schiedel_Permeter_25_d_200_мм_серый">'[1]Настройки'!$D$782</definedName>
    <definedName name="Элемент_трубы_раздвижной_270_375_мм_Schiedel_Permeter_25_d_200_мм_черный" localSheetId="0">'[2]Настройки'!$D$753</definedName>
    <definedName name="Элемент_трубы_раздвижной_270_375_мм_Schiedel_Permeter_25_d_200_мм_черный">'[1]Настройки'!$D$783</definedName>
    <definedName name="Элемент_трубы_раздвижной_270_375_мм_Schiedel_Permeter_25_d_250_мм_серый" localSheetId="0">'[2]Настройки'!$D$754</definedName>
    <definedName name="Элемент_трубы_раздвижной_270_375_мм_Schiedel_Permeter_25_d_250_мм_серый">'[1]Настройки'!$D$784</definedName>
    <definedName name="Элемент_трубы_раздвижной_270_375_мм_Schiedel_Permeter_25_d_250_мм_черный" localSheetId="0">'[2]Настройки'!$D$755</definedName>
    <definedName name="Элемент_трубы_раздвижной_270_375_мм_Schiedel_Permeter_25_d_250_мм_черный">'[1]Настройки'!$D$785</definedName>
    <definedName name="Элемент_трубы_раздвижной_375_585_мм_Schiedel_ICS_25_d_130_мм" localSheetId="0">'[2]Настройки'!$D$507</definedName>
    <definedName name="Элемент_трубы_раздвижной_375_585_мм_Schiedel_ICS_25_d_150_мм" localSheetId="0">'[2]Настройки'!$D$508</definedName>
    <definedName name="Элемент_трубы_раздвижной_375_585_мм_Schiedel_ICS_25_d_150_мм">'[1]Настройки'!$D$534</definedName>
    <definedName name="Элемент_трубы_раздвижной_375_585_мм_Schiedel_ICS_25_d_180_мм" localSheetId="0">'[2]Настройки'!$D$509</definedName>
    <definedName name="Элемент_трубы_раздвижной_375_585_мм_Schiedel_ICS_25_d_180_мм">'[1]Настройки'!$D$535</definedName>
    <definedName name="Элемент_трубы_раздвижной_375_585_мм_Schiedel_ICS_25_d_200_мм" localSheetId="0">'[2]Настройки'!$D$510</definedName>
    <definedName name="Элемент_трубы_раздвижной_375_585_мм_Schiedel_ICS_25_d_200_мм">'[1]Настройки'!$D$536</definedName>
    <definedName name="Элемент_трубы_раздвижной_375_585_мм_Schiedel_ICS_25_d_230_мм" localSheetId="0">'[2]Настройки'!$D$511</definedName>
    <definedName name="Элемент_трубы_раздвижной_375_585_мм_Schiedel_ICS_25_d_230_мм">'[1]Настройки'!$D$537</definedName>
    <definedName name="Элемент_трубы_раздвижной_375_585_мм_Schiedel_ICS_25_d_250_мм" localSheetId="0">'[2]Настройки'!$D$512</definedName>
  </definedNames>
  <calcPr fullCalcOnLoad="1" refMode="R1C1"/>
</workbook>
</file>

<file path=xl/sharedStrings.xml><?xml version="1.0" encoding="utf-8"?>
<sst xmlns="http://schemas.openxmlformats.org/spreadsheetml/2006/main" count="530" uniqueCount="188">
  <si>
    <t>Керамические дымоходные системы Sсhiedel UNI (Германия)</t>
  </si>
  <si>
    <t>Вернуться назад</t>
  </si>
  <si>
    <t>Действует система скидок.</t>
  </si>
  <si>
    <t>Розничные цены указаны в рублях с учетом НДС.</t>
  </si>
  <si>
    <t>ОДНОХОДОВОЙ ДЫМОХОД</t>
  </si>
  <si>
    <t>ДИАМЕТР</t>
  </si>
  <si>
    <t>Наименование</t>
  </si>
  <si>
    <t>Ед. 
изм.</t>
  </si>
  <si>
    <t>140L</t>
  </si>
  <si>
    <t>160L</t>
  </si>
  <si>
    <t>180L</t>
  </si>
  <si>
    <t>200L</t>
  </si>
  <si>
    <t xml:space="preserve">Основание дымохода, 3 п.м </t>
  </si>
  <si>
    <t>шт.</t>
  </si>
  <si>
    <t xml:space="preserve">Комплект дымохода, 0.33 п.м </t>
  </si>
  <si>
    <t xml:space="preserve">Верхний комплект (плита по месту) </t>
  </si>
  <si>
    <t xml:space="preserve">шт. </t>
  </si>
  <si>
    <t xml:space="preserve"> - </t>
  </si>
  <si>
    <t xml:space="preserve">Верхний комплект (под отделку 2 см) </t>
  </si>
  <si>
    <t xml:space="preserve">Верхний комплект (изоляция) </t>
  </si>
  <si>
    <t xml:space="preserve">Верхний комплект (обмуровка) </t>
  </si>
  <si>
    <t>Декоративная отделка FINAL, 1 п.м</t>
  </si>
  <si>
    <t xml:space="preserve">Комплект FINAL, 0.33 п.м </t>
  </si>
  <si>
    <t>Комплект базовый UraTOP, 1.5 п.м</t>
  </si>
  <si>
    <t>Комплект удлинения UraTOP, 1 п.м</t>
  </si>
  <si>
    <t>-</t>
  </si>
  <si>
    <t xml:space="preserve">Консольная плита </t>
  </si>
  <si>
    <t>Зонтик "Наполеон" (обмуровка)</t>
  </si>
  <si>
    <t>Зонтик "Наполеон" (Final)</t>
  </si>
  <si>
    <t>ПРИНАДЛЕЖНОСТИ</t>
  </si>
  <si>
    <t xml:space="preserve">Переходник TF1000 (сталь) </t>
  </si>
  <si>
    <t>Комплект подключения потребителя (нержавеющая сталь)</t>
  </si>
  <si>
    <t>Шибер (клапан тройника)</t>
  </si>
  <si>
    <t>Искроуловитель</t>
  </si>
  <si>
    <t>Комплект арматурных стержней (уп. 6 шт.)</t>
  </si>
  <si>
    <t xml:space="preserve">Комплект креплений к кровле </t>
  </si>
  <si>
    <t>Решетка для ветканала с жалюзи</t>
  </si>
  <si>
    <t xml:space="preserve">Решетка для ветканала без жалюзи </t>
  </si>
  <si>
    <t>Герметик RAPID, 310 мл</t>
  </si>
  <si>
    <t xml:space="preserve">Шнур печной </t>
  </si>
  <si>
    <t>п.м</t>
  </si>
  <si>
    <t>Информацию о наличии материала и сроках поставки уточняйте у менеджеров.</t>
  </si>
  <si>
    <t>Вентиляционные каналы Sсhiedel (Германия)</t>
  </si>
  <si>
    <t>Розничная цена/шт.</t>
  </si>
  <si>
    <t>Вентиляционный канал</t>
  </si>
  <si>
    <t>1 ход (20*25*33 см)</t>
  </si>
  <si>
    <t>2 хода (36*25*33 см)</t>
  </si>
  <si>
    <t>3 хода (52*25*33 см)</t>
  </si>
  <si>
    <t>с жалюзи</t>
  </si>
  <si>
    <t>Решетка для вентканала</t>
  </si>
  <si>
    <t>без жалюзи</t>
  </si>
  <si>
    <t>Ревизионная дверца для вентканала</t>
  </si>
  <si>
    <t>Вентилятор</t>
  </si>
  <si>
    <t>прямой SP</t>
  </si>
  <si>
    <t>наклонный SV</t>
  </si>
  <si>
    <t>Дефлектор</t>
  </si>
  <si>
    <t>Адаптер монтажный</t>
  </si>
  <si>
    <t>прямой</t>
  </si>
  <si>
    <t>наклонный</t>
  </si>
  <si>
    <t>Подробную информацию о всех материалах можно узнать на сайте www.unikma.ru.</t>
  </si>
  <si>
    <t>Керамические дымоходные системы Sсhiedel Kerastar (Германия)</t>
  </si>
  <si>
    <t>Нижний элемент с отводом конденсата</t>
  </si>
  <si>
    <t>Настенный элемент</t>
  </si>
  <si>
    <t xml:space="preserve"> с отводом конденсата</t>
  </si>
  <si>
    <t>Настенный элемент с емкостью для сбора золы</t>
  </si>
  <si>
    <t>с емкостью для сбора золы</t>
  </si>
  <si>
    <t>Тройник для прочистки круглый</t>
  </si>
  <si>
    <t xml:space="preserve">Тройник </t>
  </si>
  <si>
    <t>90 гр.</t>
  </si>
  <si>
    <t>Тройник 45 гр.</t>
  </si>
  <si>
    <t>45 гр.</t>
  </si>
  <si>
    <t xml:space="preserve">Труба </t>
  </si>
  <si>
    <t xml:space="preserve">L=165 мм </t>
  </si>
  <si>
    <t xml:space="preserve">L=330 мм </t>
  </si>
  <si>
    <t xml:space="preserve">L=660 мм </t>
  </si>
  <si>
    <t>Настенный хомут 50 мм</t>
  </si>
  <si>
    <t>Конус</t>
  </si>
  <si>
    <t>Конус с зонтиком</t>
  </si>
  <si>
    <t>Проход через крышу 36 - 45 гр.</t>
  </si>
  <si>
    <t>Уплотнительная манжета от дождя</t>
  </si>
  <si>
    <t xml:space="preserve">Отвод </t>
  </si>
  <si>
    <t>Отвод 30 гр.</t>
  </si>
  <si>
    <t>30 гр.</t>
  </si>
  <si>
    <t>Отвод 15 гр.</t>
  </si>
  <si>
    <t>15 гр.</t>
  </si>
  <si>
    <t>Элемент для подключения потребителя</t>
  </si>
  <si>
    <t xml:space="preserve">Опорная консоль L=475 мм </t>
  </si>
  <si>
    <t>Все материалы поставляются на заказ. Информацию о сроках поставки уточняйте у менеджеров.</t>
  </si>
  <si>
    <t>Керамические дымоходные системы Sсhiedel Keranova (Германия)</t>
  </si>
  <si>
    <t>L=66 см</t>
  </si>
  <si>
    <t>Труба L=133 см</t>
  </si>
  <si>
    <t>L=133 см</t>
  </si>
  <si>
    <t>Теплоизоляция</t>
  </si>
  <si>
    <t xml:space="preserve">Универсальный штуцер </t>
  </si>
  <si>
    <t>Универсальный штуцер 90 гр.</t>
  </si>
  <si>
    <t>Емкость для сбора конденсата</t>
  </si>
  <si>
    <t>Покровная плита с манжетой и конусом</t>
  </si>
  <si>
    <t>Заглушка ревизионного отверстия</t>
  </si>
  <si>
    <t xml:space="preserve"> для твердого топлива</t>
  </si>
  <si>
    <t>Заглушка ревизионного отверстия для газа и жидкого топлива</t>
  </si>
  <si>
    <t>для газа и жидкого топлива</t>
  </si>
  <si>
    <t>Зонтик</t>
  </si>
  <si>
    <t>Регулируемый отвод</t>
  </si>
  <si>
    <t>Монтажная рамка</t>
  </si>
  <si>
    <t>Выравниватель швов</t>
  </si>
  <si>
    <t>Шаблон для разметки</t>
  </si>
  <si>
    <t>Металлические дымоходные системы Sсhiedel ICS 25 (Германия)</t>
  </si>
  <si>
    <t>ДВУХКОНТУРНЫЙ ДЫМОХОД</t>
  </si>
  <si>
    <t>ДИАМЕТР (внутренний)</t>
  </si>
  <si>
    <t>Опорный элемент</t>
  </si>
  <si>
    <t>напольный L=1 м с отводом конденсата</t>
  </si>
  <si>
    <t>промежуточный</t>
  </si>
  <si>
    <t>Основание с отводом конденсата</t>
  </si>
  <si>
    <t>Настенный элемент с отводом конденсата</t>
  </si>
  <si>
    <t>Элемент трубы</t>
  </si>
  <si>
    <t>L=1000 мм</t>
  </si>
  <si>
    <t>L=500 мм</t>
  </si>
  <si>
    <t>L=250 мм</t>
  </si>
  <si>
    <t>Элемент трубы раздвижной 375-585 мм</t>
  </si>
  <si>
    <t>Отвод</t>
  </si>
  <si>
    <t>Тройник</t>
  </si>
  <si>
    <t>Тройник для прочистки</t>
  </si>
  <si>
    <t>T450 NI</t>
  </si>
  <si>
    <t>для избыточного давления T200 PI</t>
  </si>
  <si>
    <t>Витоновая манжета</t>
  </si>
  <si>
    <t xml:space="preserve">КОМПЛЕКТУЮЩИЕ </t>
  </si>
  <si>
    <t>ДИАМЕТР (внешний)</t>
  </si>
  <si>
    <t>Заглушка тройника</t>
  </si>
  <si>
    <t>Проход через крышу</t>
  </si>
  <si>
    <t>0 гр.</t>
  </si>
  <si>
    <t>3-15 гр.</t>
  </si>
  <si>
    <t>16-25 гр.</t>
  </si>
  <si>
    <t>26-35 гр.</t>
  </si>
  <si>
    <t>36-45 гр.</t>
  </si>
  <si>
    <t>Хомут</t>
  </si>
  <si>
    <t>стандартный</t>
  </si>
  <si>
    <t>усиленный</t>
  </si>
  <si>
    <t>настенный раздвижной 50 мм</t>
  </si>
  <si>
    <t>для перекрытия</t>
  </si>
  <si>
    <t>Кольцо для растяжек</t>
  </si>
  <si>
    <t>Противопожарная вентилируемая пластина</t>
  </si>
  <si>
    <t>0-30 гр.</t>
  </si>
  <si>
    <t>30-45 гр.</t>
  </si>
  <si>
    <t>Декоративная розетка DW</t>
  </si>
  <si>
    <t>ПЕРЕХОДНИКИ</t>
  </si>
  <si>
    <t>Переходник Prima Plus - ICS</t>
  </si>
  <si>
    <t>Переходник UNI - ICS</t>
  </si>
  <si>
    <t>КОНСОЛИ</t>
  </si>
  <si>
    <t>ТИП</t>
  </si>
  <si>
    <t>475 мм</t>
  </si>
  <si>
    <t>570 мм</t>
  </si>
  <si>
    <t>620 мм</t>
  </si>
  <si>
    <t>720 мм</t>
  </si>
  <si>
    <t>820 мм</t>
  </si>
  <si>
    <t>1120 мм</t>
  </si>
  <si>
    <t>Консоль опорная</t>
  </si>
  <si>
    <t>130 мм</t>
  </si>
  <si>
    <t>176 мм</t>
  </si>
  <si>
    <t>250 мм</t>
  </si>
  <si>
    <t>300 мм</t>
  </si>
  <si>
    <t>450 мм</t>
  </si>
  <si>
    <t>550 мм</t>
  </si>
  <si>
    <t>Консоль настенная для удлинения</t>
  </si>
  <si>
    <t>Металлические дымоходные системы Sсhiedel Permeter 25 (Германия)</t>
  </si>
  <si>
    <t>черный /</t>
  </si>
  <si>
    <t>серый</t>
  </si>
  <si>
    <t>Элемент трубы раздвижной 270-375 мм</t>
  </si>
  <si>
    <t>Заглушка тройника с отводом конденсата</t>
  </si>
  <si>
    <t>Шибер</t>
  </si>
  <si>
    <t>- /</t>
  </si>
  <si>
    <t>настенный с консолью 60-100 мм</t>
  </si>
  <si>
    <t>Декоративная пластина</t>
  </si>
  <si>
    <t>0-5 гр.</t>
  </si>
  <si>
    <t>35-45 гр.</t>
  </si>
  <si>
    <t>Переходник</t>
  </si>
  <si>
    <t>Prima Plus - Permeter</t>
  </si>
  <si>
    <t>Топка - Permeter 25 L=1000 мм</t>
  </si>
  <si>
    <t>Кирпичная труба - Permeter 25</t>
  </si>
  <si>
    <t>Консоль</t>
  </si>
  <si>
    <t>опорная</t>
  </si>
  <si>
    <r>
      <t xml:space="preserve">Цвета дымоходов: </t>
    </r>
    <r>
      <rPr>
        <sz val="10"/>
        <rFont val="Arial Cyr"/>
        <family val="0"/>
      </rPr>
      <t>черный, серый.</t>
    </r>
  </si>
  <si>
    <t>Прайс-лист дымоходные системы</t>
  </si>
  <si>
    <t>Керамические дымоходные системы Sсhiedel UNI</t>
  </si>
  <si>
    <t>Вентиляционные каналы Sсhiedel</t>
  </si>
  <si>
    <t>Керамические дымоходные системы Sсhiedel Kerastar</t>
  </si>
  <si>
    <t>Керамические дымоходные системы Sсhiedel Keranova</t>
  </si>
  <si>
    <t>Металлические дымоходные системы Sсhiedel ICS</t>
  </si>
  <si>
    <t>Металлические дымоходные системы Sсhiedel Permeter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</si>
</sst>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&quot;  /&quot;"/>
    <numFmt numFmtId="173" formatCode="0_ ;\-0\ "/>
    <numFmt numFmtId="174" formatCode="0.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3"/>
      <name val="Arial"/>
      <family val="2"/>
    </font>
    <font>
      <sz val="10"/>
      <name val="Arial"/>
      <family val="2"/>
    </font>
    <font>
      <sz val="9"/>
      <name val="Arial Cyr"/>
      <family val="2"/>
    </font>
    <font>
      <b/>
      <sz val="18"/>
      <name val="Arial Cyr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0"/>
      <name val="Arial Cyr"/>
      <family val="2"/>
    </font>
    <font>
      <b/>
      <sz val="11"/>
      <color indexed="62"/>
      <name val="Arial Cyr"/>
      <family val="2"/>
    </font>
    <font>
      <b/>
      <sz val="10"/>
      <color indexed="62"/>
      <name val="Arial Cyr"/>
      <family val="2"/>
    </font>
    <font>
      <b/>
      <sz val="9"/>
      <name val="Arial Cyr"/>
      <family val="0"/>
    </font>
    <font>
      <b/>
      <sz val="8"/>
      <name val="Arial Cyr"/>
      <family val="2"/>
    </font>
    <font>
      <sz val="18"/>
      <name val="Arial Cyr"/>
      <family val="2"/>
    </font>
    <font>
      <sz val="12"/>
      <name val="Arial Cyr"/>
      <family val="0"/>
    </font>
    <font>
      <b/>
      <sz val="16"/>
      <name val="Arial CYR"/>
      <family val="2"/>
    </font>
    <font>
      <sz val="8"/>
      <name val="Arial Cyr"/>
      <family val="2"/>
    </font>
    <font>
      <sz val="8.5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30"/>
      <name val="Arial Cyr"/>
      <family val="0"/>
    </font>
    <font>
      <sz val="10"/>
      <color indexed="8"/>
      <name val="Calibri"/>
      <family val="2"/>
    </font>
    <font>
      <sz val="10"/>
      <color indexed="10"/>
      <name val="Arial Cyr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u val="single"/>
      <sz val="12"/>
      <color indexed="30"/>
      <name val="Calibri"/>
      <family val="2"/>
    </font>
    <font>
      <b/>
      <sz val="12"/>
      <name val="Calibri"/>
      <family val="2"/>
    </font>
    <font>
      <sz val="12"/>
      <color indexed="53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0"/>
      <color theme="10"/>
      <name val="Arial Cyr"/>
      <family val="0"/>
    </font>
    <font>
      <sz val="10"/>
      <color theme="1"/>
      <name val="Calibri"/>
      <family val="2"/>
    </font>
    <font>
      <sz val="10"/>
      <color rgb="FFFF0000"/>
      <name val="Arial Cyr"/>
      <family val="2"/>
    </font>
    <font>
      <sz val="12"/>
      <color theme="1"/>
      <name val="Calibri"/>
      <family val="2"/>
    </font>
    <font>
      <u val="single"/>
      <sz val="12"/>
      <color theme="10"/>
      <name val="Calibri"/>
      <family val="2"/>
    </font>
    <font>
      <sz val="12"/>
      <color rgb="FF916744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/>
    </border>
    <border>
      <left style="double"/>
      <right/>
      <top style="double"/>
      <bottom/>
    </border>
    <border>
      <left/>
      <right/>
      <top style="double"/>
      <bottom style="thin"/>
    </border>
    <border>
      <left/>
      <right style="double"/>
      <top style="double"/>
      <bottom/>
    </border>
    <border>
      <left style="double"/>
      <right/>
      <top/>
      <bottom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double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double"/>
      <bottom style="thin"/>
    </border>
    <border>
      <left style="thin"/>
      <right/>
      <top>
        <color indexed="63"/>
      </top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double"/>
      <bottom style="hair"/>
    </border>
    <border>
      <left/>
      <right style="thin"/>
      <top style="hair"/>
      <bottom style="hair"/>
    </border>
    <border>
      <left/>
      <right/>
      <top/>
      <bottom style="thin"/>
    </border>
    <border>
      <left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/>
      <right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/>
      <top style="thin"/>
      <bottom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double"/>
      <bottom>
        <color indexed="63"/>
      </bottom>
    </border>
    <border>
      <left/>
      <right style="thin"/>
      <top style="double"/>
      <bottom>
        <color indexed="63"/>
      </bottom>
    </border>
    <border>
      <left/>
      <right style="thin"/>
      <top>
        <color indexed="63"/>
      </top>
      <bottom style="hair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/>
      <top/>
      <bottom style="double"/>
    </border>
    <border>
      <left/>
      <right style="double"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double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81">
    <xf numFmtId="0" fontId="0" fillId="0" borderId="0" xfId="0" applyFont="1" applyAlignment="1">
      <alignment/>
    </xf>
    <xf numFmtId="0" fontId="3" fillId="33" borderId="0" xfId="57" applyFont="1" applyFill="1">
      <alignment/>
      <protection/>
    </xf>
    <xf numFmtId="0" fontId="4" fillId="33" borderId="0" xfId="57" applyFont="1" applyFill="1">
      <alignment/>
      <protection/>
    </xf>
    <xf numFmtId="0" fontId="5" fillId="33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5" fillId="33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65" fillId="0" borderId="0" xfId="43" applyFont="1" applyFill="1" applyAlignment="1" applyProtection="1">
      <alignment horizontal="left"/>
      <protection/>
    </xf>
    <xf numFmtId="0" fontId="6" fillId="0" borderId="0" xfId="0" applyFont="1" applyFill="1" applyAlignment="1">
      <alignment horizontal="center" wrapText="1"/>
    </xf>
    <xf numFmtId="14" fontId="9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9" fillId="0" borderId="10" xfId="0" applyFont="1" applyFill="1" applyBorder="1" applyAlignment="1">
      <alignment horizontal="right" wrapText="1"/>
    </xf>
    <xf numFmtId="0" fontId="5" fillId="0" borderId="11" xfId="0" applyFont="1" applyFill="1" applyBorder="1" applyAlignment="1">
      <alignment wrapText="1"/>
    </xf>
    <xf numFmtId="0" fontId="10" fillId="0" borderId="12" xfId="0" applyFont="1" applyFill="1" applyBorder="1" applyAlignment="1">
      <alignment horizontal="left" vertical="center" indent="2"/>
    </xf>
    <xf numFmtId="0" fontId="1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9" fillId="34" borderId="15" xfId="0" applyFont="1" applyFill="1" applyBorder="1" applyAlignment="1">
      <alignment horizontal="left" vertical="center" wrapText="1" indent="1"/>
    </xf>
    <xf numFmtId="0" fontId="9" fillId="34" borderId="15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vertical="center" wrapText="1" indent="1"/>
    </xf>
    <xf numFmtId="0" fontId="2" fillId="0" borderId="20" xfId="0" applyFont="1" applyFill="1" applyBorder="1" applyAlignment="1">
      <alignment horizontal="center" vertical="center" wrapText="1"/>
    </xf>
    <xf numFmtId="3" fontId="2" fillId="35" borderId="20" xfId="0" applyNumberFormat="1" applyFont="1" applyFill="1" applyBorder="1" applyAlignment="1">
      <alignment horizontal="center" vertical="center" wrapText="1"/>
    </xf>
    <xf numFmtId="3" fontId="2" fillId="35" borderId="2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3" fontId="2" fillId="35" borderId="22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35" borderId="23" xfId="0" applyNumberFormat="1" applyFont="1" applyFill="1" applyBorder="1" applyAlignment="1">
      <alignment horizontal="center" vertical="center" wrapText="1"/>
    </xf>
    <xf numFmtId="0" fontId="2" fillId="35" borderId="20" xfId="0" applyNumberFormat="1" applyFont="1" applyFill="1" applyBorder="1" applyAlignment="1">
      <alignment horizontal="center" vertical="center" wrapText="1"/>
    </xf>
    <xf numFmtId="0" fontId="2" fillId="35" borderId="24" xfId="0" applyNumberFormat="1" applyFont="1" applyFill="1" applyBorder="1" applyAlignment="1">
      <alignment horizontal="center" vertical="center" wrapText="1"/>
    </xf>
    <xf numFmtId="3" fontId="2" fillId="35" borderId="24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0" fontId="66" fillId="0" borderId="18" xfId="0" applyFont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indent="1"/>
    </xf>
    <xf numFmtId="0" fontId="13" fillId="0" borderId="0" xfId="0" applyFont="1" applyFill="1" applyBorder="1" applyAlignment="1">
      <alignment/>
    </xf>
    <xf numFmtId="0" fontId="14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right" wrapText="1"/>
    </xf>
    <xf numFmtId="0" fontId="2" fillId="0" borderId="11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2" fillId="0" borderId="25" xfId="0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26" xfId="0" applyFont="1" applyFill="1" applyBorder="1" applyAlignment="1">
      <alignment horizontal="right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center" wrapText="1" indent="1"/>
    </xf>
    <xf numFmtId="0" fontId="2" fillId="0" borderId="28" xfId="0" applyFont="1" applyFill="1" applyBorder="1" applyAlignment="1">
      <alignment horizontal="right" vertical="center" wrapText="1"/>
    </xf>
    <xf numFmtId="0" fontId="2" fillId="0" borderId="29" xfId="0" applyFont="1" applyFill="1" applyBorder="1" applyAlignment="1">
      <alignment horizontal="right" vertical="center" wrapText="1"/>
    </xf>
    <xf numFmtId="0" fontId="2" fillId="0" borderId="30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right" vertical="center" wrapTex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indent="1"/>
    </xf>
    <xf numFmtId="0" fontId="13" fillId="0" borderId="0" xfId="0" applyFont="1" applyFill="1" applyBorder="1" applyAlignment="1">
      <alignment vertical="center"/>
    </xf>
    <xf numFmtId="0" fontId="9" fillId="34" borderId="33" xfId="0" applyFont="1" applyFill="1" applyBorder="1" applyAlignment="1">
      <alignment horizontal="left" vertical="center" wrapText="1" indent="1"/>
    </xf>
    <xf numFmtId="3" fontId="2" fillId="35" borderId="34" xfId="0" applyNumberFormat="1" applyFont="1" applyFill="1" applyBorder="1" applyAlignment="1">
      <alignment horizontal="center" vertical="center" wrapText="1"/>
    </xf>
    <xf numFmtId="0" fontId="2" fillId="35" borderId="29" xfId="15" applyFont="1" applyFill="1" applyBorder="1" applyAlignment="1">
      <alignment horizontal="right" wrapText="1"/>
      <protection/>
    </xf>
    <xf numFmtId="0" fontId="2" fillId="0" borderId="31" xfId="15" applyFont="1" applyFill="1" applyBorder="1" applyAlignment="1">
      <alignment horizontal="right" wrapText="1"/>
      <protection/>
    </xf>
    <xf numFmtId="0" fontId="2" fillId="0" borderId="19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3" xfId="15" applyFont="1" applyFill="1" applyBorder="1" applyAlignment="1">
      <alignment horizontal="right" wrapText="1"/>
      <protection/>
    </xf>
    <xf numFmtId="0" fontId="2" fillId="0" borderId="26" xfId="15" applyFont="1" applyFill="1" applyBorder="1" applyAlignment="1">
      <alignment horizontal="right" wrapText="1"/>
      <protection/>
    </xf>
    <xf numFmtId="0" fontId="2" fillId="0" borderId="28" xfId="15" applyFont="1" applyFill="1" applyBorder="1" applyAlignment="1">
      <alignment horizontal="right" wrapText="1"/>
      <protection/>
    </xf>
    <xf numFmtId="0" fontId="12" fillId="0" borderId="0" xfId="0" applyFont="1" applyFill="1" applyBorder="1" applyAlignment="1">
      <alignment horizontal="left" indent="1"/>
    </xf>
    <xf numFmtId="0" fontId="2" fillId="35" borderId="29" xfId="15" applyFont="1" applyFill="1" applyBorder="1" applyAlignment="1">
      <alignment horizontal="right" vertical="center" wrapText="1"/>
      <protection/>
    </xf>
    <xf numFmtId="0" fontId="2" fillId="0" borderId="31" xfId="15" applyFont="1" applyFill="1" applyBorder="1" applyAlignment="1">
      <alignment horizontal="right" vertical="center" wrapText="1"/>
      <protection/>
    </xf>
    <xf numFmtId="0" fontId="2" fillId="0" borderId="31" xfId="0" applyFont="1" applyFill="1" applyBorder="1" applyAlignment="1">
      <alignment horizontal="left" vertical="center" wrapText="1" indent="1"/>
    </xf>
    <xf numFmtId="3" fontId="2" fillId="0" borderId="23" xfId="0" applyNumberFormat="1" applyFont="1" applyFill="1" applyBorder="1" applyAlignment="1">
      <alignment horizontal="center" vertical="center" wrapText="1"/>
    </xf>
    <xf numFmtId="3" fontId="2" fillId="0" borderId="35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right" vertical="center" wrapText="1"/>
    </xf>
    <xf numFmtId="0" fontId="2" fillId="0" borderId="23" xfId="0" applyFont="1" applyFill="1" applyBorder="1" applyAlignment="1">
      <alignment horizontal="left" vertical="center" wrapText="1" indent="1"/>
    </xf>
    <xf numFmtId="0" fontId="2" fillId="35" borderId="29" xfId="15" applyFont="1" applyFill="1" applyBorder="1" applyAlignment="1">
      <alignment horizontal="right" vertical="center" wrapText="1"/>
      <protection/>
    </xf>
    <xf numFmtId="0" fontId="2" fillId="35" borderId="26" xfId="15" applyFont="1" applyFill="1" applyBorder="1" applyAlignment="1">
      <alignment horizontal="right" vertical="center" wrapText="1"/>
      <protection/>
    </xf>
    <xf numFmtId="0" fontId="2" fillId="0" borderId="31" xfId="15" applyFont="1" applyFill="1" applyBorder="1" applyAlignment="1">
      <alignment horizontal="right" vertical="center" wrapText="1"/>
      <protection/>
    </xf>
    <xf numFmtId="0" fontId="2" fillId="0" borderId="19" xfId="0" applyFont="1" applyFill="1" applyBorder="1" applyAlignment="1">
      <alignment horizontal="right" vertical="center" wrapText="1" indent="1"/>
    </xf>
    <xf numFmtId="0" fontId="2" fillId="0" borderId="36" xfId="0" applyFont="1" applyFill="1" applyBorder="1" applyAlignment="1">
      <alignment horizontal="right" vertical="center" wrapText="1" indent="1"/>
    </xf>
    <xf numFmtId="0" fontId="2" fillId="35" borderId="27" xfId="15" applyFont="1" applyFill="1" applyBorder="1" applyAlignment="1">
      <alignment horizontal="left" vertical="center" wrapText="1" indent="1"/>
      <protection/>
    </xf>
    <xf numFmtId="0" fontId="2" fillId="0" borderId="31" xfId="15" applyFont="1" applyFill="1" applyBorder="1" applyAlignment="1">
      <alignment horizontal="right" vertical="center" wrapText="1" indent="1"/>
      <protection/>
    </xf>
    <xf numFmtId="0" fontId="2" fillId="0" borderId="23" xfId="0" applyFont="1" applyFill="1" applyBorder="1" applyAlignment="1">
      <alignment horizontal="right" vertical="center" wrapText="1"/>
    </xf>
    <xf numFmtId="0" fontId="5" fillId="0" borderId="18" xfId="0" applyFont="1" applyFill="1" applyBorder="1" applyAlignment="1">
      <alignment wrapTex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center" vertical="center" wrapText="1"/>
    </xf>
    <xf numFmtId="3" fontId="2" fillId="35" borderId="37" xfId="0" applyNumberFormat="1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left" vertical="center" wrapText="1" indent="1"/>
    </xf>
    <xf numFmtId="0" fontId="9" fillId="0" borderId="19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right" vertical="center" wrapText="1" indent="1"/>
    </xf>
    <xf numFmtId="0" fontId="0" fillId="0" borderId="38" xfId="0" applyFont="1" applyBorder="1" applyAlignment="1">
      <alignment vertical="center"/>
    </xf>
    <xf numFmtId="172" fontId="9" fillId="34" borderId="17" xfId="0" applyNumberFormat="1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left" vertical="center" wrapText="1"/>
    </xf>
    <xf numFmtId="0" fontId="9" fillId="34" borderId="33" xfId="0" applyFont="1" applyFill="1" applyBorder="1" applyAlignment="1">
      <alignment horizontal="left" vertical="center" wrapText="1"/>
    </xf>
    <xf numFmtId="172" fontId="2" fillId="0" borderId="21" xfId="0" applyNumberFormat="1" applyFont="1" applyFill="1" applyBorder="1" applyAlignment="1">
      <alignment horizontal="right" vertical="center" wrapText="1"/>
    </xf>
    <xf numFmtId="173" fontId="2" fillId="0" borderId="39" xfId="0" applyNumberFormat="1" applyFont="1" applyFill="1" applyBorder="1" applyAlignment="1">
      <alignment horizontal="left" vertical="center" wrapText="1"/>
    </xf>
    <xf numFmtId="172" fontId="2" fillId="0" borderId="34" xfId="0" applyNumberFormat="1" applyFont="1" applyFill="1" applyBorder="1" applyAlignment="1">
      <alignment horizontal="right" vertical="center" wrapText="1"/>
    </xf>
    <xf numFmtId="1" fontId="2" fillId="0" borderId="0" xfId="0" applyNumberFormat="1" applyFont="1" applyFill="1" applyBorder="1" applyAlignment="1">
      <alignment horizontal="left" vertical="center" wrapText="1"/>
    </xf>
    <xf numFmtId="172" fontId="2" fillId="0" borderId="24" xfId="0" applyNumberFormat="1" applyFont="1" applyFill="1" applyBorder="1" applyAlignment="1">
      <alignment horizontal="right" vertical="center" wrapText="1"/>
    </xf>
    <xf numFmtId="173" fontId="2" fillId="0" borderId="23" xfId="0" applyNumberFormat="1" applyFont="1" applyFill="1" applyBorder="1" applyAlignment="1">
      <alignment horizontal="left" vertical="center" wrapText="1"/>
    </xf>
    <xf numFmtId="1" fontId="2" fillId="0" borderId="30" xfId="0" applyNumberFormat="1" applyFont="1" applyFill="1" applyBorder="1" applyAlignment="1">
      <alignment horizontal="left" vertical="center" wrapText="1"/>
    </xf>
    <xf numFmtId="1" fontId="2" fillId="0" borderId="32" xfId="0" applyNumberFormat="1" applyFont="1" applyFill="1" applyBorder="1" applyAlignment="1">
      <alignment horizontal="left" vertical="center" wrapText="1"/>
    </xf>
    <xf numFmtId="173" fontId="2" fillId="35" borderId="19" xfId="0" applyNumberFormat="1" applyFont="1" applyFill="1" applyBorder="1" applyAlignment="1">
      <alignment horizontal="left" vertical="center" wrapText="1"/>
    </xf>
    <xf numFmtId="173" fontId="2" fillId="35" borderId="31" xfId="0" applyNumberFormat="1" applyFont="1" applyFill="1" applyBorder="1" applyAlignment="1">
      <alignment horizontal="left" vertical="center" wrapText="1"/>
    </xf>
    <xf numFmtId="0" fontId="67" fillId="0" borderId="19" xfId="0" applyFont="1" applyFill="1" applyBorder="1" applyAlignment="1">
      <alignment horizontal="left" vertical="center" wrapText="1" indent="1"/>
    </xf>
    <xf numFmtId="1" fontId="2" fillId="0" borderId="19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2" fillId="35" borderId="40" xfId="15" applyFont="1" applyFill="1" applyBorder="1" applyAlignment="1">
      <alignment horizontal="right" vertical="center" wrapText="1"/>
      <protection/>
    </xf>
    <xf numFmtId="0" fontId="5" fillId="0" borderId="34" xfId="0" applyFont="1" applyFill="1" applyBorder="1" applyAlignment="1">
      <alignment wrapText="1"/>
    </xf>
    <xf numFmtId="172" fontId="2" fillId="0" borderId="12" xfId="0" applyNumberFormat="1" applyFont="1" applyFill="1" applyBorder="1" applyAlignment="1">
      <alignment vertical="center" wrapText="1"/>
    </xf>
    <xf numFmtId="1" fontId="2" fillId="0" borderId="12" xfId="0" applyNumberFormat="1" applyFont="1" applyFill="1" applyBorder="1" applyAlignment="1">
      <alignment horizontal="left" vertical="center" wrapText="1"/>
    </xf>
    <xf numFmtId="1" fontId="2" fillId="0" borderId="41" xfId="0" applyNumberFormat="1" applyFont="1" applyFill="1" applyBorder="1" applyAlignment="1">
      <alignment vertical="center" wrapText="1"/>
    </xf>
    <xf numFmtId="0" fontId="5" fillId="0" borderId="24" xfId="0" applyFont="1" applyFill="1" applyBorder="1" applyAlignment="1">
      <alignment wrapText="1"/>
    </xf>
    <xf numFmtId="172" fontId="2" fillId="0" borderId="32" xfId="0" applyNumberFormat="1" applyFont="1" applyFill="1" applyBorder="1" applyAlignment="1">
      <alignment vertical="center" wrapText="1"/>
    </xf>
    <xf numFmtId="1" fontId="2" fillId="0" borderId="19" xfId="0" applyNumberFormat="1" applyFont="1" applyFill="1" applyBorder="1" applyAlignment="1">
      <alignment vertical="center" wrapText="1"/>
    </xf>
    <xf numFmtId="172" fontId="2" fillId="0" borderId="24" xfId="0" applyNumberFormat="1" applyFont="1" applyFill="1" applyBorder="1" applyAlignment="1" quotePrefix="1">
      <alignment horizontal="right" vertical="center" wrapText="1"/>
    </xf>
    <xf numFmtId="172" fontId="2" fillId="0" borderId="30" xfId="0" applyNumberFormat="1" applyFont="1" applyFill="1" applyBorder="1" applyAlignment="1">
      <alignment horizontal="right" vertical="center" wrapText="1"/>
    </xf>
    <xf numFmtId="172" fontId="2" fillId="0" borderId="32" xfId="0" applyNumberFormat="1" applyFont="1" applyFill="1" applyBorder="1" applyAlignment="1">
      <alignment horizontal="right" vertical="center" wrapText="1"/>
    </xf>
    <xf numFmtId="0" fontId="5" fillId="0" borderId="19" xfId="0" applyFont="1" applyFill="1" applyBorder="1" applyAlignment="1">
      <alignment wrapText="1"/>
    </xf>
    <xf numFmtId="173" fontId="2" fillId="0" borderId="19" xfId="0" applyNumberFormat="1" applyFont="1" applyFill="1" applyBorder="1" applyAlignment="1">
      <alignment horizontal="left" vertical="center" wrapText="1"/>
    </xf>
    <xf numFmtId="0" fontId="9" fillId="34" borderId="42" xfId="0" applyFont="1" applyFill="1" applyBorder="1" applyAlignment="1">
      <alignment horizontal="center" vertical="center" wrapText="1"/>
    </xf>
    <xf numFmtId="172" fontId="9" fillId="34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left" vertical="center" wrapText="1"/>
    </xf>
    <xf numFmtId="0" fontId="9" fillId="34" borderId="43" xfId="0" applyFont="1" applyFill="1" applyBorder="1" applyAlignment="1">
      <alignment horizontal="center" vertical="center" wrapText="1"/>
    </xf>
    <xf numFmtId="0" fontId="9" fillId="34" borderId="17" xfId="0" applyNumberFormat="1" applyFont="1" applyFill="1" applyBorder="1" applyAlignment="1">
      <alignment horizontal="center" vertical="center" wrapText="1"/>
    </xf>
    <xf numFmtId="172" fontId="9" fillId="34" borderId="33" xfId="0" applyNumberFormat="1" applyFont="1" applyFill="1" applyBorder="1" applyAlignment="1">
      <alignment horizontal="center" vertical="center" wrapText="1"/>
    </xf>
    <xf numFmtId="0" fontId="9" fillId="34" borderId="33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right" vertical="center" wrapText="1"/>
    </xf>
    <xf numFmtId="3" fontId="2" fillId="0" borderId="21" xfId="0" applyNumberFormat="1" applyFont="1" applyFill="1" applyBorder="1" applyAlignment="1">
      <alignment vertical="center" wrapText="1"/>
    </xf>
    <xf numFmtId="172" fontId="2" fillId="0" borderId="12" xfId="0" applyNumberFormat="1" applyFont="1" applyFill="1" applyBorder="1" applyAlignment="1">
      <alignment horizontal="right" vertical="center" wrapText="1"/>
    </xf>
    <xf numFmtId="173" fontId="2" fillId="0" borderId="12" xfId="0" applyNumberFormat="1" applyFont="1" applyFill="1" applyBorder="1" applyAlignment="1">
      <alignment horizontal="left" vertical="center" wrapText="1"/>
    </xf>
    <xf numFmtId="3" fontId="2" fillId="0" borderId="41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33" borderId="0" xfId="56" applyFont="1" applyFill="1" applyBorder="1" applyAlignment="1">
      <alignment vertical="center"/>
      <protection/>
    </xf>
    <xf numFmtId="0" fontId="4" fillId="33" borderId="0" xfId="56" applyFont="1" applyFill="1" applyAlignment="1">
      <alignment vertical="center"/>
      <protection/>
    </xf>
    <xf numFmtId="0" fontId="4" fillId="33" borderId="0" xfId="55" applyFont="1" applyFill="1" applyAlignment="1">
      <alignment vertical="center"/>
      <protection/>
    </xf>
    <xf numFmtId="0" fontId="4" fillId="33" borderId="0" xfId="55" applyFont="1" applyFill="1" applyAlignment="1">
      <alignment horizontal="center" vertical="center"/>
      <protection/>
    </xf>
    <xf numFmtId="0" fontId="4" fillId="33" borderId="0" xfId="55" applyFont="1" applyFill="1" applyAlignment="1">
      <alignment horizontal="left" vertical="center"/>
      <protection/>
    </xf>
    <xf numFmtId="0" fontId="4" fillId="0" borderId="0" xfId="55" applyFont="1" applyFill="1" applyAlignment="1">
      <alignment vertical="center"/>
      <protection/>
    </xf>
    <xf numFmtId="0" fontId="4" fillId="0" borderId="0" xfId="55" applyFont="1" applyFill="1" applyAlignment="1">
      <alignment horizontal="center" vertical="center"/>
      <protection/>
    </xf>
    <xf numFmtId="0" fontId="4" fillId="0" borderId="0" xfId="55" applyFont="1" applyFill="1" applyAlignment="1">
      <alignment horizontal="left" vertical="center"/>
      <protection/>
    </xf>
    <xf numFmtId="0" fontId="4" fillId="0" borderId="0" xfId="56" applyFont="1" applyFill="1" applyAlignment="1">
      <alignment vertical="center"/>
      <protection/>
    </xf>
    <xf numFmtId="0" fontId="2" fillId="33" borderId="0" xfId="59" applyFont="1" applyFill="1" applyBorder="1" applyAlignment="1">
      <alignment vertical="center"/>
      <protection/>
    </xf>
    <xf numFmtId="0" fontId="2" fillId="0" borderId="0" xfId="59" applyFont="1" applyFill="1" applyBorder="1" applyAlignment="1">
      <alignment vertical="center"/>
      <protection/>
    </xf>
    <xf numFmtId="0" fontId="16" fillId="0" borderId="0" xfId="59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vertical="center"/>
      <protection/>
    </xf>
    <xf numFmtId="0" fontId="17" fillId="33" borderId="0" xfId="59" applyFont="1" applyFill="1" applyBorder="1" applyAlignment="1">
      <alignment vertical="center"/>
      <protection/>
    </xf>
    <xf numFmtId="0" fontId="17" fillId="0" borderId="0" xfId="59" applyFont="1" applyFill="1" applyBorder="1" applyAlignment="1">
      <alignment vertical="center"/>
      <protection/>
    </xf>
    <xf numFmtId="0" fontId="0" fillId="0" borderId="0" xfId="58">
      <alignment/>
      <protection/>
    </xf>
    <xf numFmtId="0" fontId="9" fillId="0" borderId="0" xfId="59" applyFont="1" applyFill="1" applyBorder="1" applyAlignment="1">
      <alignment horizontal="center" vertical="center"/>
      <protection/>
    </xf>
    <xf numFmtId="0" fontId="13" fillId="0" borderId="0" xfId="59" applyFont="1" applyFill="1" applyBorder="1" applyAlignment="1">
      <alignment horizontal="center" vertical="center"/>
      <protection/>
    </xf>
    <xf numFmtId="0" fontId="17" fillId="33" borderId="0" xfId="59" applyFont="1" applyFill="1" applyBorder="1" applyAlignment="1">
      <alignment horizontal="center" vertical="center"/>
      <protection/>
    </xf>
    <xf numFmtId="0" fontId="17" fillId="33" borderId="0" xfId="59" applyFont="1" applyFill="1" applyBorder="1" applyAlignment="1">
      <alignment horizontal="left" vertical="center"/>
      <protection/>
    </xf>
    <xf numFmtId="174" fontId="17" fillId="33" borderId="0" xfId="59" applyNumberFormat="1" applyFont="1" applyFill="1" applyBorder="1" applyAlignment="1">
      <alignment horizontal="center" vertical="center"/>
      <protection/>
    </xf>
    <xf numFmtId="174" fontId="17" fillId="33" borderId="0" xfId="59" applyNumberFormat="1" applyFont="1" applyFill="1" applyBorder="1" applyAlignment="1">
      <alignment horizontal="center" vertical="center"/>
      <protection/>
    </xf>
    <xf numFmtId="0" fontId="17" fillId="33" borderId="0" xfId="59" applyNumberFormat="1" applyFont="1" applyFill="1" applyBorder="1" applyAlignment="1">
      <alignment horizontal="center" vertical="center"/>
      <protection/>
    </xf>
    <xf numFmtId="0" fontId="40" fillId="0" borderId="0" xfId="59" applyFont="1" applyFill="1" applyBorder="1" applyAlignment="1">
      <alignment horizontal="center" vertical="center"/>
      <protection/>
    </xf>
    <xf numFmtId="0" fontId="0" fillId="0" borderId="0" xfId="58" applyFont="1">
      <alignment/>
      <protection/>
    </xf>
    <xf numFmtId="0" fontId="17" fillId="33" borderId="0" xfId="59" applyFont="1" applyFill="1" applyBorder="1" applyAlignment="1">
      <alignment horizontal="centerContinuous" vertical="center"/>
      <protection/>
    </xf>
    <xf numFmtId="0" fontId="5" fillId="33" borderId="0" xfId="59" applyFont="1" applyFill="1" applyBorder="1" applyAlignment="1">
      <alignment vertical="center"/>
      <protection/>
    </xf>
    <xf numFmtId="0" fontId="5" fillId="0" borderId="0" xfId="59" applyFont="1" applyFill="1" applyBorder="1" applyAlignment="1">
      <alignment vertical="center"/>
      <protection/>
    </xf>
    <xf numFmtId="0" fontId="5" fillId="33" borderId="0" xfId="59" applyFont="1" applyFill="1" applyBorder="1" applyAlignment="1">
      <alignment horizontal="center" vertical="center"/>
      <protection/>
    </xf>
    <xf numFmtId="0" fontId="5" fillId="33" borderId="0" xfId="59" applyFont="1" applyFill="1" applyBorder="1" applyAlignment="1">
      <alignment horizontal="left" vertical="center"/>
      <protection/>
    </xf>
    <xf numFmtId="0" fontId="5" fillId="33" borderId="0" xfId="59" applyFont="1" applyFill="1" applyBorder="1" applyAlignment="1">
      <alignment horizontal="centerContinuous" vertical="center"/>
      <protection/>
    </xf>
    <xf numFmtId="174" fontId="5" fillId="33" borderId="0" xfId="59" applyNumberFormat="1" applyFont="1" applyFill="1" applyBorder="1" applyAlignment="1">
      <alignment horizontal="center" vertical="center"/>
      <protection/>
    </xf>
    <xf numFmtId="0" fontId="5" fillId="33" borderId="0" xfId="59" applyNumberFormat="1" applyFont="1" applyFill="1" applyBorder="1" applyAlignment="1">
      <alignment horizontal="center" vertical="center"/>
      <protection/>
    </xf>
    <xf numFmtId="0" fontId="18" fillId="33" borderId="0" xfId="59" applyFont="1" applyFill="1" applyBorder="1" applyAlignment="1">
      <alignment vertical="center"/>
      <protection/>
    </xf>
    <xf numFmtId="0" fontId="18" fillId="0" borderId="0" xfId="59" applyFont="1" applyFill="1" applyBorder="1" applyAlignment="1">
      <alignment vertical="center"/>
      <protection/>
    </xf>
    <xf numFmtId="0" fontId="68" fillId="0" borderId="0" xfId="58" applyFont="1">
      <alignment/>
      <protection/>
    </xf>
    <xf numFmtId="0" fontId="0" fillId="0" borderId="0" xfId="58" applyFill="1">
      <alignment/>
      <protection/>
    </xf>
    <xf numFmtId="0" fontId="18" fillId="33" borderId="0" xfId="59" applyFont="1" applyFill="1" applyBorder="1" applyAlignment="1">
      <alignment horizontal="center" vertical="center"/>
      <protection/>
    </xf>
    <xf numFmtId="0" fontId="18" fillId="33" borderId="0" xfId="59" applyFont="1" applyFill="1" applyBorder="1" applyAlignment="1">
      <alignment horizontal="left" vertical="center"/>
      <protection/>
    </xf>
    <xf numFmtId="0" fontId="18" fillId="33" borderId="0" xfId="59" applyFont="1" applyFill="1" applyBorder="1" applyAlignment="1">
      <alignment horizontal="centerContinuous" vertical="center"/>
      <protection/>
    </xf>
    <xf numFmtId="174" fontId="18" fillId="33" borderId="0" xfId="59" applyNumberFormat="1" applyFont="1" applyFill="1" applyBorder="1" applyAlignment="1">
      <alignment horizontal="center" vertical="center"/>
      <protection/>
    </xf>
    <xf numFmtId="174" fontId="18" fillId="33" borderId="0" xfId="59" applyNumberFormat="1" applyFont="1" applyFill="1" applyBorder="1" applyAlignment="1">
      <alignment horizontal="center" vertical="center"/>
      <protection/>
    </xf>
    <xf numFmtId="0" fontId="18" fillId="33" borderId="0" xfId="59" applyNumberFormat="1" applyFont="1" applyFill="1" applyBorder="1" applyAlignment="1">
      <alignment horizontal="center" vertical="center"/>
      <protection/>
    </xf>
    <xf numFmtId="0" fontId="68" fillId="0" borderId="0" xfId="58" applyFont="1" applyAlignment="1">
      <alignment horizontal="center" vertical="center"/>
      <protection/>
    </xf>
    <xf numFmtId="14" fontId="40" fillId="0" borderId="0" xfId="55" applyNumberFormat="1" applyFont="1" applyFill="1" applyBorder="1" applyAlignment="1" applyProtection="1">
      <alignment horizontal="left"/>
      <protection hidden="1"/>
    </xf>
    <xf numFmtId="0" fontId="69" fillId="0" borderId="0" xfId="44" applyFont="1" applyAlignment="1" applyProtection="1">
      <alignment/>
      <protection/>
    </xf>
    <xf numFmtId="0" fontId="43" fillId="0" borderId="0" xfId="59" applyFont="1" applyFill="1" applyBorder="1" applyAlignment="1">
      <alignment vertical="center"/>
      <protection/>
    </xf>
    <xf numFmtId="0" fontId="69" fillId="0" borderId="0" xfId="44" applyFont="1" applyAlignment="1" applyProtection="1">
      <alignment horizontal="center" vertical="center"/>
      <protection/>
    </xf>
    <xf numFmtId="0" fontId="18" fillId="0" borderId="0" xfId="59" applyFont="1" applyFill="1" applyBorder="1" applyAlignment="1">
      <alignment horizontal="center" vertical="center"/>
      <protection/>
    </xf>
    <xf numFmtId="0" fontId="68" fillId="0" borderId="0" xfId="58" applyFont="1" applyFill="1">
      <alignment/>
      <protection/>
    </xf>
    <xf numFmtId="0" fontId="18" fillId="33" borderId="0" xfId="59" applyFont="1" applyFill="1" applyBorder="1" applyAlignment="1">
      <alignment horizontal="center" vertical="center"/>
      <protection/>
    </xf>
    <xf numFmtId="0" fontId="66" fillId="0" borderId="0" xfId="58" applyFont="1" applyFill="1">
      <alignment/>
      <protection/>
    </xf>
    <xf numFmtId="0" fontId="5" fillId="36" borderId="0" xfId="59" applyFont="1" applyFill="1" applyBorder="1" applyAlignment="1">
      <alignment vertical="center"/>
      <protection/>
    </xf>
    <xf numFmtId="0" fontId="0" fillId="36" borderId="0" xfId="58" applyFill="1">
      <alignment/>
      <protection/>
    </xf>
    <xf numFmtId="14" fontId="40" fillId="36" borderId="0" xfId="55" applyNumberFormat="1" applyFont="1" applyFill="1" applyBorder="1" applyAlignment="1" applyProtection="1">
      <alignment horizontal="left"/>
      <protection hidden="1"/>
    </xf>
    <xf numFmtId="0" fontId="68" fillId="36" borderId="0" xfId="58" applyFont="1" applyFill="1">
      <alignment/>
      <protection/>
    </xf>
    <xf numFmtId="0" fontId="13" fillId="36" borderId="0" xfId="59" applyFont="1" applyFill="1" applyBorder="1" applyAlignment="1">
      <alignment horizontal="center" vertical="center"/>
      <protection/>
    </xf>
    <xf numFmtId="0" fontId="70" fillId="0" borderId="0" xfId="58" applyFont="1">
      <alignment/>
      <protection/>
    </xf>
    <xf numFmtId="0" fontId="45" fillId="0" borderId="0" xfId="59" applyFont="1" applyFill="1" applyBorder="1" applyAlignment="1">
      <alignment horizontal="center" vertical="center"/>
      <protection/>
    </xf>
    <xf numFmtId="0" fontId="66" fillId="0" borderId="0" xfId="58" applyFont="1">
      <alignment/>
      <protection/>
    </xf>
    <xf numFmtId="0" fontId="4" fillId="33" borderId="0" xfId="55" applyFont="1" applyFill="1" applyBorder="1" applyAlignment="1">
      <alignment vertical="center"/>
      <protection/>
    </xf>
    <xf numFmtId="0" fontId="51" fillId="0" borderId="0" xfId="43" applyAlignment="1" applyProtection="1">
      <alignment horizontal="center" vertical="center"/>
      <protection/>
    </xf>
    <xf numFmtId="0" fontId="51" fillId="0" borderId="0" xfId="43" applyFill="1" applyBorder="1" applyAlignment="1" applyProtection="1">
      <alignment horizontal="center" vertical="center"/>
      <protection/>
    </xf>
    <xf numFmtId="0" fontId="4" fillId="0" borderId="0" xfId="55" applyFont="1" applyFill="1" applyAlignment="1">
      <alignment horizontal="center" vertical="center"/>
      <protection/>
    </xf>
    <xf numFmtId="0" fontId="6" fillId="0" borderId="0" xfId="59" applyFont="1" applyFill="1" applyAlignment="1">
      <alignment horizontal="left" vertical="center" indent="1"/>
      <protection/>
    </xf>
    <xf numFmtId="0" fontId="16" fillId="0" borderId="0" xfId="59" applyFont="1" applyFill="1" applyBorder="1" applyAlignment="1">
      <alignment horizontal="center" vertical="center"/>
      <protection/>
    </xf>
    <xf numFmtId="0" fontId="16" fillId="0" borderId="0" xfId="59" applyFont="1" applyFill="1" applyBorder="1" applyAlignment="1">
      <alignment vertical="center"/>
      <protection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right" vertical="center"/>
    </xf>
    <xf numFmtId="0" fontId="9" fillId="0" borderId="10" xfId="0" applyFont="1" applyFill="1" applyBorder="1" applyAlignment="1">
      <alignment horizontal="right" wrapText="1"/>
    </xf>
    <xf numFmtId="0" fontId="10" fillId="0" borderId="12" xfId="0" applyFont="1" applyFill="1" applyBorder="1" applyAlignment="1">
      <alignment horizontal="left" vertical="center" indent="2"/>
    </xf>
    <xf numFmtId="0" fontId="1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10" fillId="0" borderId="27" xfId="0" applyFont="1" applyFill="1" applyBorder="1" applyAlignment="1">
      <alignment horizontal="left" vertical="center" indent="2"/>
    </xf>
    <xf numFmtId="0" fontId="10" fillId="0" borderId="27" xfId="0" applyFont="1" applyFill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3" fontId="2" fillId="35" borderId="24" xfId="0" applyNumberFormat="1" applyFont="1" applyFill="1" applyBorder="1" applyAlignment="1">
      <alignment horizontal="center" vertical="center" wrapText="1"/>
    </xf>
    <xf numFmtId="0" fontId="46" fillId="35" borderId="19" xfId="0" applyFont="1" applyFill="1" applyBorder="1" applyAlignment="1">
      <alignment horizontal="center" vertical="center" wrapText="1"/>
    </xf>
    <xf numFmtId="3" fontId="2" fillId="35" borderId="34" xfId="0" applyNumberFormat="1" applyFont="1" applyFill="1" applyBorder="1" applyAlignment="1">
      <alignment horizontal="center" vertical="center" wrapText="1"/>
    </xf>
    <xf numFmtId="0" fontId="46" fillId="35" borderId="38" xfId="0" applyFont="1" applyFill="1" applyBorder="1" applyAlignment="1">
      <alignment horizontal="center" vertical="center" wrapText="1"/>
    </xf>
    <xf numFmtId="0" fontId="46" fillId="35" borderId="32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left" indent="1"/>
    </xf>
    <xf numFmtId="0" fontId="5" fillId="0" borderId="10" xfId="0" applyFont="1" applyFill="1" applyBorder="1" applyAlignment="1">
      <alignment horizontal="left" indent="1"/>
    </xf>
    <xf numFmtId="0" fontId="5" fillId="0" borderId="45" xfId="0" applyFont="1" applyFill="1" applyBorder="1" applyAlignment="1">
      <alignment horizontal="left" indent="1"/>
    </xf>
    <xf numFmtId="0" fontId="12" fillId="0" borderId="0" xfId="0" applyFont="1" applyFill="1" applyBorder="1" applyAlignment="1">
      <alignment horizontal="left" vertical="center" inden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27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19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indent="1"/>
    </xf>
    <xf numFmtId="0" fontId="2" fillId="0" borderId="10" xfId="0" applyFont="1" applyFill="1" applyBorder="1" applyAlignment="1">
      <alignment horizontal="left" indent="1"/>
    </xf>
    <xf numFmtId="0" fontId="2" fillId="0" borderId="45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 vertical="center" indent="1"/>
    </xf>
    <xf numFmtId="0" fontId="6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 wrapText="1"/>
    </xf>
    <xf numFmtId="0" fontId="9" fillId="0" borderId="10" xfId="0" applyFont="1" applyFill="1" applyBorder="1" applyAlignment="1">
      <alignment horizontal="right" wrapText="1"/>
    </xf>
    <xf numFmtId="0" fontId="9" fillId="34" borderId="33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66" fillId="0" borderId="12" xfId="0" applyFont="1" applyBorder="1" applyAlignment="1">
      <alignment vertical="center"/>
    </xf>
    <xf numFmtId="0" fontId="2" fillId="0" borderId="12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35" borderId="30" xfId="15" applyFont="1" applyFill="1" applyBorder="1" applyAlignment="1">
      <alignment horizontal="left" vertical="center" wrapText="1" indent="1"/>
      <protection/>
    </xf>
    <xf numFmtId="0" fontId="2" fillId="35" borderId="27" xfId="15" applyFont="1" applyFill="1" applyBorder="1" applyAlignment="1">
      <alignment horizontal="left" vertical="center" wrapText="1" indent="1"/>
      <protection/>
    </xf>
    <xf numFmtId="0" fontId="2" fillId="0" borderId="30" xfId="15" applyFont="1" applyFill="1" applyBorder="1" applyAlignment="1">
      <alignment horizontal="left" vertical="center" wrapText="1" indent="1"/>
      <protection/>
    </xf>
    <xf numFmtId="0" fontId="2" fillId="0" borderId="0" xfId="15" applyFont="1" applyFill="1" applyBorder="1" applyAlignment="1">
      <alignment horizontal="left" vertical="center" wrapText="1" indent="1"/>
      <protection/>
    </xf>
    <xf numFmtId="0" fontId="2" fillId="0" borderId="27" xfId="15" applyFont="1" applyFill="1" applyBorder="1" applyAlignment="1">
      <alignment horizontal="left" vertical="center" wrapText="1" indent="1"/>
      <protection/>
    </xf>
    <xf numFmtId="0" fontId="9" fillId="0" borderId="0" xfId="0" applyFont="1" applyFill="1" applyBorder="1" applyAlignment="1">
      <alignment horizontal="left" indent="1"/>
    </xf>
    <xf numFmtId="0" fontId="66" fillId="0" borderId="27" xfId="0" applyFont="1" applyBorder="1" applyAlignment="1">
      <alignment vertical="center"/>
    </xf>
    <xf numFmtId="3" fontId="2" fillId="35" borderId="21" xfId="0" applyNumberFormat="1" applyFont="1" applyFill="1" applyBorder="1" applyAlignment="1">
      <alignment horizontal="center" vertical="center" wrapText="1"/>
    </xf>
    <xf numFmtId="3" fontId="2" fillId="35" borderId="12" xfId="0" applyNumberFormat="1" applyFont="1" applyFill="1" applyBorder="1" applyAlignment="1">
      <alignment horizontal="center" vertical="center" wrapText="1"/>
    </xf>
    <xf numFmtId="3" fontId="2" fillId="35" borderId="3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/>
    </xf>
    <xf numFmtId="0" fontId="2" fillId="35" borderId="30" xfId="15" applyFont="1" applyFill="1" applyBorder="1" applyAlignment="1">
      <alignment horizontal="left" vertical="center" wrapText="1" indent="1"/>
      <protection/>
    </xf>
    <xf numFmtId="0" fontId="2" fillId="35" borderId="0" xfId="15" applyFont="1" applyFill="1" applyBorder="1" applyAlignment="1">
      <alignment horizontal="left" vertical="center" wrapText="1" indent="1"/>
      <protection/>
    </xf>
    <xf numFmtId="0" fontId="2" fillId="35" borderId="27" xfId="15" applyFont="1" applyFill="1" applyBorder="1" applyAlignment="1">
      <alignment horizontal="left" vertical="center" wrapText="1" indent="1"/>
      <protection/>
    </xf>
    <xf numFmtId="3" fontId="2" fillId="35" borderId="19" xfId="0" applyNumberFormat="1" applyFont="1" applyFill="1" applyBorder="1" applyAlignment="1">
      <alignment horizontal="center" vertical="center" wrapText="1"/>
    </xf>
    <xf numFmtId="3" fontId="66" fillId="35" borderId="32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left" vertical="center" wrapText="1" indent="1"/>
    </xf>
    <xf numFmtId="0" fontId="9" fillId="0" borderId="10" xfId="0" applyFont="1" applyFill="1" applyBorder="1" applyAlignment="1">
      <alignment horizontal="right" wrapText="1" indent="1"/>
    </xf>
    <xf numFmtId="0" fontId="0" fillId="0" borderId="38" xfId="0" applyFont="1" applyBorder="1" applyAlignment="1">
      <alignment vertical="center"/>
    </xf>
    <xf numFmtId="0" fontId="9" fillId="34" borderId="30" xfId="0" applyFont="1" applyFill="1" applyBorder="1" applyAlignment="1">
      <alignment horizontal="left" vertical="center" wrapText="1" indent="1"/>
    </xf>
    <xf numFmtId="0" fontId="9" fillId="34" borderId="23" xfId="0" applyFont="1" applyFill="1" applyBorder="1" applyAlignment="1">
      <alignment horizontal="left" vertical="center" wrapText="1" indent="1"/>
    </xf>
    <xf numFmtId="0" fontId="9" fillId="34" borderId="10" xfId="0" applyFont="1" applyFill="1" applyBorder="1" applyAlignment="1">
      <alignment horizontal="left" vertical="center" wrapText="1" indent="1"/>
    </xf>
    <xf numFmtId="0" fontId="9" fillId="34" borderId="43" xfId="0" applyFont="1" applyFill="1" applyBorder="1" applyAlignment="1">
      <alignment horizontal="left" vertical="center" wrapText="1" indent="1"/>
    </xf>
    <xf numFmtId="0" fontId="9" fillId="34" borderId="46" xfId="0" applyFont="1" applyFill="1" applyBorder="1" applyAlignment="1">
      <alignment horizontal="center" vertical="center" wrapText="1"/>
    </xf>
    <xf numFmtId="0" fontId="9" fillId="34" borderId="47" xfId="0" applyFont="1" applyFill="1" applyBorder="1" applyAlignment="1">
      <alignment horizontal="center" vertical="center" wrapText="1"/>
    </xf>
    <xf numFmtId="0" fontId="9" fillId="34" borderId="35" xfId="0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horizontal="center" vertical="center" wrapText="1"/>
    </xf>
    <xf numFmtId="0" fontId="9" fillId="34" borderId="30" xfId="0" applyFont="1" applyFill="1" applyBorder="1" applyAlignment="1">
      <alignment horizontal="center" vertical="center" wrapText="1"/>
    </xf>
    <xf numFmtId="172" fontId="2" fillId="0" borderId="24" xfId="0" applyNumberFormat="1" applyFont="1" applyFill="1" applyBorder="1" applyAlignment="1">
      <alignment horizontal="center" vertical="center" wrapText="1"/>
    </xf>
    <xf numFmtId="172" fontId="2" fillId="0" borderId="32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9" fillId="34" borderId="24" xfId="0" applyFont="1" applyFill="1" applyBorder="1" applyAlignment="1">
      <alignment horizontal="center" vertical="center" wrapText="1"/>
    </xf>
    <xf numFmtId="0" fontId="9" fillId="34" borderId="32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34" borderId="24" xfId="0" applyNumberFormat="1" applyFont="1" applyFill="1" applyBorder="1" applyAlignment="1">
      <alignment horizontal="center" vertical="center" wrapText="1"/>
    </xf>
    <xf numFmtId="0" fontId="9" fillId="34" borderId="32" xfId="0" applyNumberFormat="1" applyFont="1" applyFill="1" applyBorder="1" applyAlignment="1">
      <alignment horizontal="center" vertical="center" wrapText="1"/>
    </xf>
    <xf numFmtId="0" fontId="13" fillId="0" borderId="0" xfId="57" applyFont="1" applyFill="1" applyAlignment="1">
      <alignment horizontal="left"/>
      <protection/>
    </xf>
  </cellXfs>
  <cellStyles count="55">
    <cellStyle name="Normal" xfId="0"/>
    <cellStyle name="0,0&#13;&#10;NA&#13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 2 2" xfId="55"/>
    <cellStyle name="Обычный 2 3" xfId="56"/>
    <cellStyle name="Обычный 3" xfId="57"/>
    <cellStyle name="Обычный 3 2" xfId="58"/>
    <cellStyle name="Обычный_Сайдинг У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UNI!A1" /><Relationship Id="rId3" Type="http://schemas.openxmlformats.org/officeDocument/2006/relationships/hyperlink" Target="#UNI!A1" /><Relationship Id="rId4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171450</xdr:colOff>
      <xdr:row>6</xdr:row>
      <xdr:rowOff>142875</xdr:rowOff>
    </xdr:from>
    <xdr:to>
      <xdr:col>5</xdr:col>
      <xdr:colOff>1485900</xdr:colOff>
      <xdr:row>8</xdr:row>
      <xdr:rowOff>123825</xdr:rowOff>
    </xdr:to>
    <xdr:pic>
      <xdr:nvPicPr>
        <xdr:cNvPr id="1" name="Picture 2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1247775"/>
          <a:ext cx="13144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123825</xdr:colOff>
      <xdr:row>1</xdr:row>
      <xdr:rowOff>57150</xdr:rowOff>
    </xdr:from>
    <xdr:to>
      <xdr:col>7</xdr:col>
      <xdr:colOff>685800</xdr:colOff>
      <xdr:row>3</xdr:row>
      <xdr:rowOff>0</xdr:rowOff>
    </xdr:to>
    <xdr:pic>
      <xdr:nvPicPr>
        <xdr:cNvPr id="2" name="Рисунок 11" descr="для ком. предложений basic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1475" y="142875"/>
          <a:ext cx="5095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2</xdr:row>
      <xdr:rowOff>38100</xdr:rowOff>
    </xdr:from>
    <xdr:to>
      <xdr:col>13</xdr:col>
      <xdr:colOff>9525</xdr:colOff>
      <xdr:row>4</xdr:row>
      <xdr:rowOff>9525</xdr:rowOff>
    </xdr:to>
    <xdr:pic>
      <xdr:nvPicPr>
        <xdr:cNvPr id="1" name="Picture 13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19075" y="228600"/>
          <a:ext cx="8401050" cy="714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!&#1055;&#1088;&#1072;&#1081;&#1089;&#1099;\1%20&#1052;&#1086;&#1089;&#1082;&#1074;&#1072;\8%20&#1042;&#1085;&#1091;&#1090;&#1088;&#1077;&#1085;&#1085;&#1080;&#1077;\&#1045;&#1074;&#1088;&#1086;%20&#1042;&#1089;&#1077;%20&#1058;&#1055;\&#1040;&#1074;&#1090;&#1086;&#1084;&#1072;&#1090;&#1080;&#1095;&#1077;&#1089;&#1082;&#1080;&#1077;%20&#1087;&#1088;&#1072;&#1081;&#1089;&#1099;\&#1044;&#1099;&#1084;&#1086;&#1093;&#1086;&#1076;&#1085;&#1099;&#1077;%20&#1089;&#1080;&#1089;&#1090;&#1077;&#1084;&#1099;%20-%20&#1088;&#1072;&#1089;&#1095;&#1077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!&#1055;&#1088;&#1072;&#1081;&#1089;&#1099;\1%20&#1052;&#1086;&#1089;&#1082;&#1074;&#1072;\8%20&#1042;&#1085;&#1091;&#1090;&#1088;&#1077;&#1085;&#1085;&#1080;&#1077;\&#1055;&#1088;&#1072;&#1081;&#1089;-&#1083;&#1080;&#1089;&#1090;&#1099;%20&#1056;&#1040;&#1057;&#1063;&#1045;&#1058;%20(&#1053;&#1053;)\&#1044;&#1099;&#1084;&#1086;&#1093;&#1086;&#1076;&#1085;&#1099;&#1077;%20&#1089;&#1080;&#1089;&#1090;&#1077;&#1084;&#1099;%20&#1053;&#1080;&#1078;&#1085;&#1080;&#1081;%20&#1053;&#1086;&#1074;&#1075;&#1086;&#1088;&#1086;&#1076;%2015.03.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и"/>
      <sheetName val="Меню"/>
      <sheetName val="UNI"/>
      <sheetName val="UNI 30"/>
      <sheetName val="UNI 150"/>
      <sheetName val="UNI Строительный"/>
      <sheetName val="UNI Спецпрайс"/>
      <sheetName val="UNI Д"/>
      <sheetName val="UNI Д1"/>
      <sheetName val="Вентканалы"/>
      <sheetName val="Вентканалы 30"/>
      <sheetName val="Вентканалы 150"/>
      <sheetName val="Вентканалы Строительный"/>
      <sheetName val="Вентканалы Спецпрайс"/>
      <sheetName val="Вентканалы Д"/>
      <sheetName val="Вентканалы Д1"/>
      <sheetName val="Kerastar"/>
      <sheetName val="Kerastar 30"/>
      <sheetName val="Kerastar 150"/>
      <sheetName val="Kerastar Строительный"/>
      <sheetName val="Kerastar Спецпрайс"/>
      <sheetName val="Kerastar Д"/>
      <sheetName val="Kerastar Д1"/>
      <sheetName val="Keranova"/>
      <sheetName val="Keranova 30"/>
      <sheetName val="Keranova 150"/>
      <sheetName val="Keranova Строительный"/>
      <sheetName val="Keranova Спецпрайс"/>
      <sheetName val="Keranova Д"/>
      <sheetName val="Keranova Д1"/>
      <sheetName val="ICS"/>
      <sheetName val="ICS 30"/>
      <sheetName val="ICS 150"/>
      <sheetName val="ICS Строительный"/>
      <sheetName val="ICS Спецпрайс"/>
      <sheetName val="ICS Д"/>
      <sheetName val="ICS Д1"/>
      <sheetName val="Permeter"/>
      <sheetName val="Permeter 30"/>
      <sheetName val="Permeter 150"/>
      <sheetName val="Permeter Строительный"/>
      <sheetName val="Permeter Спецпрайс"/>
      <sheetName val="Permeter Д"/>
      <sheetName val="Permeter Д1"/>
    </sheetNames>
    <sheetDataSet>
      <sheetData sheetId="0">
        <row r="2">
          <cell r="C2">
            <v>43502</v>
          </cell>
        </row>
        <row r="4">
          <cell r="C4">
            <v>43502</v>
          </cell>
        </row>
        <row r="5">
          <cell r="C5">
            <v>43502</v>
          </cell>
        </row>
        <row r="6">
          <cell r="C6">
            <v>43502</v>
          </cell>
        </row>
        <row r="7">
          <cell r="C7">
            <v>43502</v>
          </cell>
        </row>
        <row r="8">
          <cell r="C8">
            <v>43502</v>
          </cell>
        </row>
        <row r="9">
          <cell r="C9">
            <v>43502</v>
          </cell>
        </row>
        <row r="17">
          <cell r="C17">
            <v>1</v>
          </cell>
        </row>
        <row r="18">
          <cell r="C18">
            <v>6</v>
          </cell>
        </row>
        <row r="19">
          <cell r="C19">
            <v>5</v>
          </cell>
        </row>
        <row r="20">
          <cell r="C20">
            <v>12</v>
          </cell>
        </row>
        <row r="21">
          <cell r="C21">
            <v>14</v>
          </cell>
        </row>
        <row r="22">
          <cell r="C22">
            <v>20</v>
          </cell>
        </row>
        <row r="23">
          <cell r="C23">
            <v>21</v>
          </cell>
        </row>
        <row r="63">
          <cell r="B63" t="str">
            <v>L:\!Прайсы\1 Москва\1 Розничные\Дымоходные системы.xls</v>
          </cell>
        </row>
        <row r="64">
          <cell r="B64" t="str">
            <v>L:\!Прайсы\1 Москва\2 Прайс 30\Дымоходные системы 30.xls</v>
          </cell>
        </row>
        <row r="65">
          <cell r="B65" t="str">
            <v>L:\!Прайсы\1 Москва\3 Прайс 150\Дымоходные системы 150.xls</v>
          </cell>
        </row>
        <row r="66">
          <cell r="B66" t="str">
            <v>L:\!Прайсы\1 Москва\4 Дилерский\Дымоходные системы Дилерский.xls</v>
          </cell>
        </row>
        <row r="67">
          <cell r="B67" t="str">
            <v>L:\!Прайсы\1 Москва\5 Спецпрайс\Дымоходные системы Спецпрайс.xls</v>
          </cell>
        </row>
        <row r="75">
          <cell r="D75">
            <v>163284</v>
          </cell>
        </row>
        <row r="76">
          <cell r="D76">
            <v>163388</v>
          </cell>
        </row>
        <row r="77">
          <cell r="D77">
            <v>160616</v>
          </cell>
        </row>
        <row r="78">
          <cell r="D78">
            <v>160646</v>
          </cell>
        </row>
        <row r="79">
          <cell r="D79">
            <v>164054</v>
          </cell>
        </row>
        <row r="80">
          <cell r="D80">
            <v>163557</v>
          </cell>
        </row>
        <row r="81">
          <cell r="D81">
            <v>160651</v>
          </cell>
        </row>
        <row r="82">
          <cell r="D82">
            <v>160649</v>
          </cell>
        </row>
        <row r="83">
          <cell r="D83">
            <v>160359</v>
          </cell>
        </row>
        <row r="84">
          <cell r="D84">
            <v>160584</v>
          </cell>
        </row>
        <row r="85">
          <cell r="D85">
            <v>160617</v>
          </cell>
        </row>
        <row r="86">
          <cell r="D86">
            <v>160633</v>
          </cell>
        </row>
        <row r="87">
          <cell r="D87">
            <v>160565</v>
          </cell>
        </row>
        <row r="88">
          <cell r="D88">
            <v>160591</v>
          </cell>
        </row>
        <row r="89">
          <cell r="D89">
            <v>160624</v>
          </cell>
        </row>
        <row r="90">
          <cell r="D90">
            <v>160640</v>
          </cell>
        </row>
        <row r="91">
          <cell r="D91">
            <v>161785</v>
          </cell>
        </row>
        <row r="92">
          <cell r="D92">
            <v>161786</v>
          </cell>
        </row>
        <row r="93">
          <cell r="D93">
            <v>161648</v>
          </cell>
        </row>
        <row r="94">
          <cell r="D94">
            <v>161787</v>
          </cell>
        </row>
        <row r="95">
          <cell r="D95">
            <v>160360</v>
          </cell>
        </row>
        <row r="96">
          <cell r="D96">
            <v>160585</v>
          </cell>
        </row>
        <row r="97">
          <cell r="D97">
            <v>160618</v>
          </cell>
        </row>
        <row r="98">
          <cell r="D98">
            <v>160634</v>
          </cell>
        </row>
        <row r="99">
          <cell r="D99">
            <v>160568</v>
          </cell>
        </row>
        <row r="100">
          <cell r="D100">
            <v>160594</v>
          </cell>
        </row>
        <row r="101">
          <cell r="D101">
            <v>160627</v>
          </cell>
        </row>
        <row r="102">
          <cell r="D102">
            <v>160643</v>
          </cell>
        </row>
        <row r="103">
          <cell r="D103">
            <v>160361</v>
          </cell>
        </row>
        <row r="104">
          <cell r="D104">
            <v>160586</v>
          </cell>
        </row>
        <row r="105">
          <cell r="D105">
            <v>160619</v>
          </cell>
        </row>
        <row r="106">
          <cell r="D106">
            <v>160635</v>
          </cell>
        </row>
        <row r="107">
          <cell r="D107">
            <v>160567</v>
          </cell>
        </row>
        <row r="108">
          <cell r="D108">
            <v>160593</v>
          </cell>
        </row>
        <row r="109">
          <cell r="D109">
            <v>160626</v>
          </cell>
        </row>
        <row r="110">
          <cell r="D110">
            <v>160642</v>
          </cell>
        </row>
        <row r="111">
          <cell r="D111">
            <v>160362</v>
          </cell>
        </row>
        <row r="112">
          <cell r="D112">
            <v>160587</v>
          </cell>
        </row>
        <row r="113">
          <cell r="D113">
            <v>160620</v>
          </cell>
        </row>
        <row r="114">
          <cell r="D114">
            <v>160636</v>
          </cell>
        </row>
        <row r="115">
          <cell r="D115">
            <v>160566</v>
          </cell>
        </row>
        <row r="116">
          <cell r="D116">
            <v>160592</v>
          </cell>
        </row>
        <row r="117">
          <cell r="D117">
            <v>160625</v>
          </cell>
        </row>
        <row r="118">
          <cell r="D118">
            <v>160641</v>
          </cell>
        </row>
        <row r="119">
          <cell r="D119">
            <v>163285</v>
          </cell>
        </row>
        <row r="120">
          <cell r="D120">
            <v>163399</v>
          </cell>
        </row>
        <row r="121">
          <cell r="D121">
            <v>165687</v>
          </cell>
        </row>
        <row r="122">
          <cell r="D122">
            <v>162810</v>
          </cell>
        </row>
        <row r="123">
          <cell r="D123">
            <v>164008</v>
          </cell>
        </row>
        <row r="124">
          <cell r="D124">
            <v>169037</v>
          </cell>
        </row>
        <row r="125">
          <cell r="D125">
            <v>169548</v>
          </cell>
        </row>
        <row r="126">
          <cell r="D126">
            <v>162812</v>
          </cell>
        </row>
        <row r="127">
          <cell r="D127">
            <v>165974</v>
          </cell>
        </row>
        <row r="128">
          <cell r="D128">
            <v>163400</v>
          </cell>
        </row>
        <row r="129">
          <cell r="D129">
            <v>165689</v>
          </cell>
        </row>
        <row r="130">
          <cell r="D130">
            <v>162811</v>
          </cell>
        </row>
        <row r="131">
          <cell r="D131">
            <v>164009</v>
          </cell>
        </row>
        <row r="132">
          <cell r="D132">
            <v>173532</v>
          </cell>
        </row>
        <row r="133">
          <cell r="D133">
            <v>169549</v>
          </cell>
        </row>
        <row r="134">
          <cell r="D134">
            <v>162813</v>
          </cell>
        </row>
        <row r="135">
          <cell r="D135">
            <v>304215</v>
          </cell>
        </row>
        <row r="136">
          <cell r="D136">
            <v>304216</v>
          </cell>
        </row>
        <row r="137">
          <cell r="D137">
            <v>304217</v>
          </cell>
        </row>
        <row r="138">
          <cell r="D138">
            <v>303215</v>
          </cell>
        </row>
        <row r="139">
          <cell r="D139">
            <v>304219</v>
          </cell>
        </row>
        <row r="140">
          <cell r="D140">
            <v>300645</v>
          </cell>
        </row>
        <row r="141">
          <cell r="D141">
            <v>304220</v>
          </cell>
        </row>
        <row r="142">
          <cell r="D142">
            <v>304221</v>
          </cell>
        </row>
        <row r="144">
          <cell r="D144">
            <v>304224</v>
          </cell>
        </row>
        <row r="146">
          <cell r="D146">
            <v>304226</v>
          </cell>
        </row>
        <row r="151">
          <cell r="D151">
            <v>160363</v>
          </cell>
        </row>
        <row r="152">
          <cell r="D152">
            <v>160629</v>
          </cell>
        </row>
        <row r="153">
          <cell r="D153">
            <v>160569</v>
          </cell>
        </row>
        <row r="154">
          <cell r="D154">
            <v>160630</v>
          </cell>
        </row>
        <row r="155">
          <cell r="D155">
            <v>162573</v>
          </cell>
        </row>
        <row r="156">
          <cell r="D156">
            <v>160644</v>
          </cell>
        </row>
        <row r="159">
          <cell r="D159">
            <v>163336</v>
          </cell>
        </row>
        <row r="160">
          <cell r="D160">
            <v>163555</v>
          </cell>
        </row>
        <row r="161">
          <cell r="D161">
            <v>164010</v>
          </cell>
        </row>
        <row r="162">
          <cell r="D162">
            <v>167023</v>
          </cell>
        </row>
        <row r="163">
          <cell r="D163">
            <v>160366</v>
          </cell>
        </row>
        <row r="164">
          <cell r="D164">
            <v>160589</v>
          </cell>
        </row>
        <row r="165">
          <cell r="D165">
            <v>160622</v>
          </cell>
        </row>
        <row r="166">
          <cell r="D166">
            <v>160638</v>
          </cell>
        </row>
        <row r="167">
          <cell r="D167">
            <v>160365</v>
          </cell>
        </row>
        <row r="168">
          <cell r="D168">
            <v>160588</v>
          </cell>
        </row>
        <row r="169">
          <cell r="D169">
            <v>160621</v>
          </cell>
        </row>
        <row r="170">
          <cell r="D170">
            <v>160637</v>
          </cell>
        </row>
        <row r="171">
          <cell r="D171">
            <v>162873</v>
          </cell>
        </row>
        <row r="172">
          <cell r="D172">
            <v>164103</v>
          </cell>
        </row>
        <row r="173">
          <cell r="D173">
            <v>165634</v>
          </cell>
        </row>
        <row r="174">
          <cell r="D174">
            <v>160950</v>
          </cell>
        </row>
        <row r="175">
          <cell r="D175">
            <v>164129</v>
          </cell>
        </row>
        <row r="176">
          <cell r="D176">
            <v>164130</v>
          </cell>
        </row>
        <row r="177">
          <cell r="D177">
            <v>184180</v>
          </cell>
        </row>
        <row r="178">
          <cell r="D178">
            <v>185445</v>
          </cell>
        </row>
        <row r="179">
          <cell r="D179">
            <v>160573</v>
          </cell>
        </row>
        <row r="181">
          <cell r="D181">
            <v>160572</v>
          </cell>
        </row>
        <row r="182">
          <cell r="D182">
            <v>160354</v>
          </cell>
        </row>
        <row r="183">
          <cell r="D183">
            <v>160580</v>
          </cell>
        </row>
        <row r="184">
          <cell r="D184">
            <v>160353</v>
          </cell>
        </row>
        <row r="185">
          <cell r="D185">
            <v>160352</v>
          </cell>
        </row>
        <row r="199">
          <cell r="C199">
            <v>2</v>
          </cell>
        </row>
        <row r="201">
          <cell r="B201" t="str">
            <v>L:\!Прайсы\temp\Архив прайс-листов\1 Москва Архив\1 Розничные\Дымоходные системы Schiedel UNI архив.xls</v>
          </cell>
        </row>
        <row r="202">
          <cell r="B202" t="str">
            <v>L:\!Прайсы\temp\Архив прайс-листов\1 Москва Архив\2 Прайс 30\Дымоходные системы Schiedel UNI 30 архив.xls</v>
          </cell>
        </row>
        <row r="203">
          <cell r="B203" t="str">
            <v>L:\!Прайсы\temp\Архив прайс-листов\1 Москва Архив\3 Прайс 150\Дымоходные системы Schiedel UNI 150 архив.xls</v>
          </cell>
        </row>
        <row r="204">
          <cell r="B204" t="str">
            <v>L:\!Прайсы\temp\Архив прайс-листов\1 Москва Архив\4 Дилерский архив\Дымоходные системы Schiedel UNI Дилерский архив.xls</v>
          </cell>
        </row>
        <row r="205">
          <cell r="B205" t="str">
            <v>L:\!Прайсы\temp\Архив прайс-листов\1 Москва Архив\5 Спецпрайс архив\Дымоходные системы Schiedel UNI Спецпрайс архив.xls</v>
          </cell>
        </row>
        <row r="215">
          <cell r="D215">
            <v>423139</v>
          </cell>
        </row>
        <row r="216">
          <cell r="D216">
            <v>183763</v>
          </cell>
        </row>
        <row r="217">
          <cell r="D217">
            <v>423387</v>
          </cell>
        </row>
        <row r="237">
          <cell r="C237">
            <v>3</v>
          </cell>
        </row>
        <row r="239">
          <cell r="B239" t="str">
            <v>L:\!Прайсы\temp\Архив прайс-листов\1 Москва Архив\1 Розничные\Дымоходные системы Schiedel. Вентканалы архив.xls</v>
          </cell>
        </row>
        <row r="240">
          <cell r="B240" t="str">
            <v>L:\!Прайсы\temp\Архив прайс-листов\1 Москва Архив\2 Прайс 30\Дымоходные системы Schiedel. Вентканалы 30 архив.xls</v>
          </cell>
        </row>
        <row r="241">
          <cell r="B241" t="str">
            <v>L:\!Прайсы\temp\Архив прайс-листов\1 Москва Архив\3 Прайс 150\Дымоходные системы Schiedel. Вентканалы 150 архив.xls</v>
          </cell>
        </row>
        <row r="242">
          <cell r="B242" t="str">
            <v>L:\!Прайсы\temp\Архив прайс-листов\1 Москва Архив\4 Дилерский архив\Дымоходные системы Schiedel. Вентканалы Дилерский архив.xls</v>
          </cell>
        </row>
        <row r="243">
          <cell r="B243" t="str">
            <v>L:\!Прайсы\temp\Архив прайс-листов\1 Москва Архив\5 Спецпрайс архив\Дымоходные системы Schiedel. Вентканалы Спецпрайс архив.xls</v>
          </cell>
        </row>
        <row r="253">
          <cell r="D253">
            <v>185653</v>
          </cell>
        </row>
        <row r="254">
          <cell r="D254">
            <v>176169</v>
          </cell>
        </row>
        <row r="255">
          <cell r="D255">
            <v>183878</v>
          </cell>
        </row>
        <row r="256">
          <cell r="D256">
            <v>168478</v>
          </cell>
        </row>
        <row r="257">
          <cell r="D257">
            <v>568504</v>
          </cell>
        </row>
        <row r="258">
          <cell r="D258">
            <v>167870</v>
          </cell>
        </row>
        <row r="259">
          <cell r="D259">
            <v>169723</v>
          </cell>
        </row>
        <row r="260">
          <cell r="D260">
            <v>300044</v>
          </cell>
        </row>
        <row r="261">
          <cell r="D261">
            <v>163766</v>
          </cell>
        </row>
        <row r="262">
          <cell r="D262">
            <v>307396</v>
          </cell>
        </row>
        <row r="263">
          <cell r="D263">
            <v>308822</v>
          </cell>
        </row>
        <row r="264">
          <cell r="D264">
            <v>163785</v>
          </cell>
        </row>
        <row r="265">
          <cell r="D265">
            <v>305827</v>
          </cell>
        </row>
        <row r="266">
          <cell r="D266">
            <v>175674</v>
          </cell>
        </row>
        <row r="267">
          <cell r="D267">
            <v>200469</v>
          </cell>
        </row>
        <row r="268">
          <cell r="D268">
            <v>185654</v>
          </cell>
        </row>
        <row r="269">
          <cell r="D269">
            <v>176170</v>
          </cell>
        </row>
        <row r="270">
          <cell r="D270">
            <v>183876</v>
          </cell>
        </row>
        <row r="271">
          <cell r="D271">
            <v>168479</v>
          </cell>
        </row>
        <row r="272">
          <cell r="D272">
            <v>200470</v>
          </cell>
        </row>
        <row r="273">
          <cell r="D273">
            <v>185655</v>
          </cell>
        </row>
        <row r="274">
          <cell r="D274">
            <v>163786</v>
          </cell>
        </row>
        <row r="275">
          <cell r="D275">
            <v>183874</v>
          </cell>
        </row>
        <row r="276">
          <cell r="D276">
            <v>169043</v>
          </cell>
        </row>
        <row r="277">
          <cell r="D277">
            <v>200471</v>
          </cell>
        </row>
        <row r="278">
          <cell r="D278">
            <v>167871</v>
          </cell>
        </row>
        <row r="279">
          <cell r="D279">
            <v>200575</v>
          </cell>
        </row>
        <row r="280">
          <cell r="D280">
            <v>185979</v>
          </cell>
        </row>
        <row r="281">
          <cell r="D281">
            <v>163772</v>
          </cell>
        </row>
        <row r="282">
          <cell r="D282">
            <v>311288</v>
          </cell>
        </row>
        <row r="283">
          <cell r="D283">
            <v>306015</v>
          </cell>
        </row>
        <row r="284">
          <cell r="D284">
            <v>163787</v>
          </cell>
        </row>
        <row r="285">
          <cell r="D285">
            <v>306521</v>
          </cell>
        </row>
        <row r="286">
          <cell r="D286">
            <v>163779</v>
          </cell>
        </row>
        <row r="287">
          <cell r="D287">
            <v>306066</v>
          </cell>
        </row>
        <row r="288">
          <cell r="D288">
            <v>163585</v>
          </cell>
        </row>
        <row r="289">
          <cell r="D289">
            <v>163792</v>
          </cell>
        </row>
        <row r="290">
          <cell r="D290">
            <v>182536</v>
          </cell>
        </row>
        <row r="291">
          <cell r="D291">
            <v>163724</v>
          </cell>
        </row>
        <row r="292">
          <cell r="D292">
            <v>163226</v>
          </cell>
        </row>
        <row r="293">
          <cell r="D293">
            <v>163584</v>
          </cell>
        </row>
        <row r="294">
          <cell r="D294">
            <v>163078</v>
          </cell>
        </row>
        <row r="295">
          <cell r="D295">
            <v>182537</v>
          </cell>
        </row>
        <row r="296">
          <cell r="D296">
            <v>163725</v>
          </cell>
        </row>
        <row r="297">
          <cell r="D297">
            <v>163227</v>
          </cell>
        </row>
        <row r="298">
          <cell r="D298">
            <v>303105</v>
          </cell>
        </row>
        <row r="299">
          <cell r="D299">
            <v>163788</v>
          </cell>
        </row>
        <row r="300">
          <cell r="D300">
            <v>183884</v>
          </cell>
        </row>
        <row r="301">
          <cell r="D301">
            <v>163730</v>
          </cell>
        </row>
        <row r="302">
          <cell r="D302">
            <v>200472</v>
          </cell>
        </row>
        <row r="303">
          <cell r="D303">
            <v>185974</v>
          </cell>
        </row>
        <row r="304">
          <cell r="D304">
            <v>308750</v>
          </cell>
        </row>
        <row r="305">
          <cell r="D305">
            <v>183886</v>
          </cell>
        </row>
        <row r="306">
          <cell r="D306">
            <v>163762</v>
          </cell>
        </row>
        <row r="307">
          <cell r="D307">
            <v>200473</v>
          </cell>
        </row>
        <row r="308">
          <cell r="D308">
            <v>163595</v>
          </cell>
        </row>
        <row r="309">
          <cell r="D309">
            <v>163083</v>
          </cell>
        </row>
        <row r="310">
          <cell r="D310">
            <v>182539</v>
          </cell>
        </row>
        <row r="311">
          <cell r="D311">
            <v>163731</v>
          </cell>
        </row>
        <row r="312">
          <cell r="D312">
            <v>163230</v>
          </cell>
        </row>
        <row r="313">
          <cell r="D313">
            <v>185656</v>
          </cell>
        </row>
        <row r="314">
          <cell r="D314">
            <v>163789</v>
          </cell>
        </row>
        <row r="315">
          <cell r="D315">
            <v>183879</v>
          </cell>
        </row>
        <row r="316">
          <cell r="D316">
            <v>163774</v>
          </cell>
        </row>
        <row r="317">
          <cell r="D317">
            <v>187293</v>
          </cell>
        </row>
        <row r="318">
          <cell r="D318">
            <v>163588</v>
          </cell>
        </row>
        <row r="319">
          <cell r="D319">
            <v>163079</v>
          </cell>
        </row>
        <row r="320">
          <cell r="D320">
            <v>182540</v>
          </cell>
        </row>
        <row r="321">
          <cell r="D321">
            <v>163727</v>
          </cell>
        </row>
        <row r="322">
          <cell r="D322">
            <v>163229</v>
          </cell>
        </row>
        <row r="323">
          <cell r="D323">
            <v>177543</v>
          </cell>
        </row>
        <row r="324">
          <cell r="D324">
            <v>179449</v>
          </cell>
        </row>
        <row r="325">
          <cell r="D325">
            <v>182542</v>
          </cell>
        </row>
        <row r="326">
          <cell r="D326">
            <v>163775</v>
          </cell>
        </row>
        <row r="327">
          <cell r="D327">
            <v>167404</v>
          </cell>
        </row>
        <row r="328">
          <cell r="D328">
            <v>568505</v>
          </cell>
        </row>
        <row r="329">
          <cell r="D329">
            <v>530177</v>
          </cell>
        </row>
        <row r="330">
          <cell r="D330">
            <v>568506</v>
          </cell>
        </row>
        <row r="331">
          <cell r="D331">
            <v>535880</v>
          </cell>
        </row>
        <row r="332">
          <cell r="D332">
            <v>184743</v>
          </cell>
        </row>
        <row r="333">
          <cell r="D333">
            <v>306050</v>
          </cell>
        </row>
        <row r="334">
          <cell r="D334">
            <v>568508</v>
          </cell>
        </row>
        <row r="335">
          <cell r="D335">
            <v>568509</v>
          </cell>
        </row>
        <row r="336">
          <cell r="D336">
            <v>568510</v>
          </cell>
        </row>
        <row r="337">
          <cell r="D337">
            <v>544336</v>
          </cell>
        </row>
        <row r="338">
          <cell r="D338">
            <v>163586</v>
          </cell>
        </row>
        <row r="339">
          <cell r="D339">
            <v>163084</v>
          </cell>
        </row>
        <row r="340">
          <cell r="D340">
            <v>183887</v>
          </cell>
        </row>
        <row r="341">
          <cell r="D341">
            <v>163778</v>
          </cell>
        </row>
        <row r="342">
          <cell r="D342">
            <v>163240</v>
          </cell>
        </row>
        <row r="343">
          <cell r="D343">
            <v>540814</v>
          </cell>
        </row>
        <row r="357">
          <cell r="C357">
            <v>4</v>
          </cell>
        </row>
        <row r="359">
          <cell r="B359" t="str">
            <v>L:\!Прайсы\temp\Архив прайс-листов\1 Москва Архив\1 Розничные\Дымоходные системы Schiedel Kerastar архив.xls</v>
          </cell>
        </row>
        <row r="360">
          <cell r="B360" t="str">
            <v>L:\!Прайсы\temp\Архив прайс-листов\1 Москва Архив\2 Прайс 30\Дымоходные системы Schiedel Kerastar 30 архив.xls</v>
          </cell>
        </row>
        <row r="361">
          <cell r="B361" t="str">
            <v>L:\!Прайсы\temp\Архив прайс-листов\1 Москва Архив\3 Прайс 150\Дымоходные системы Schiedel Kerastar 150 архив.xls</v>
          </cell>
        </row>
        <row r="362">
          <cell r="B362" t="str">
            <v>L:\!Прайсы\temp\Архив прайс-листов\1 Москва Архив\4 Дилерский архив\Дымоходные системы Schiedel Kerastar Дилерский архив.xls</v>
          </cell>
        </row>
        <row r="363">
          <cell r="B363" t="str">
            <v>L:\!Прайсы\temp\Архив прайс-листов\1 Москва Архив\5 Спецпрайс архив\Дымоходные системы Schiedel Kerastar Спецпрайс архив.xls</v>
          </cell>
        </row>
        <row r="374">
          <cell r="D374">
            <v>166742</v>
          </cell>
        </row>
        <row r="375">
          <cell r="D375">
            <v>173728</v>
          </cell>
        </row>
        <row r="376">
          <cell r="D376">
            <v>167987</v>
          </cell>
        </row>
        <row r="377">
          <cell r="D377">
            <v>165604</v>
          </cell>
        </row>
        <row r="378">
          <cell r="D378">
            <v>166763</v>
          </cell>
        </row>
        <row r="379">
          <cell r="D379">
            <v>187989</v>
          </cell>
        </row>
        <row r="380">
          <cell r="D380">
            <v>166741</v>
          </cell>
        </row>
        <row r="381">
          <cell r="D381">
            <v>173727</v>
          </cell>
        </row>
        <row r="382">
          <cell r="D382">
            <v>167986</v>
          </cell>
        </row>
        <row r="383">
          <cell r="D383">
            <v>165603</v>
          </cell>
        </row>
        <row r="384">
          <cell r="D384">
            <v>306920</v>
          </cell>
        </row>
        <row r="385">
          <cell r="D385">
            <v>185232</v>
          </cell>
        </row>
        <row r="386">
          <cell r="D386">
            <v>167990</v>
          </cell>
        </row>
        <row r="387">
          <cell r="D387">
            <v>166665</v>
          </cell>
        </row>
        <row r="388">
          <cell r="D388">
            <v>166755</v>
          </cell>
        </row>
        <row r="390">
          <cell r="D390">
            <v>166746</v>
          </cell>
        </row>
        <row r="391">
          <cell r="D391">
            <v>173732</v>
          </cell>
        </row>
        <row r="392">
          <cell r="D392">
            <v>167993</v>
          </cell>
        </row>
        <row r="393">
          <cell r="D393">
            <v>166668</v>
          </cell>
        </row>
        <row r="396">
          <cell r="D396">
            <v>166745</v>
          </cell>
        </row>
        <row r="397">
          <cell r="D397">
            <v>422750</v>
          </cell>
        </row>
        <row r="398">
          <cell r="D398">
            <v>167994</v>
          </cell>
        </row>
        <row r="399">
          <cell r="D399">
            <v>166669</v>
          </cell>
        </row>
        <row r="400">
          <cell r="D400">
            <v>166758</v>
          </cell>
        </row>
        <row r="402">
          <cell r="D402">
            <v>166739</v>
          </cell>
        </row>
        <row r="403">
          <cell r="D403">
            <v>173726</v>
          </cell>
        </row>
        <row r="404">
          <cell r="D404">
            <v>167989</v>
          </cell>
        </row>
        <row r="405">
          <cell r="D405">
            <v>166661</v>
          </cell>
        </row>
        <row r="406">
          <cell r="D406">
            <v>166752</v>
          </cell>
        </row>
        <row r="408">
          <cell r="D408">
            <v>166743</v>
          </cell>
        </row>
        <row r="411">
          <cell r="D411">
            <v>166666</v>
          </cell>
        </row>
        <row r="412">
          <cell r="D412">
            <v>166756</v>
          </cell>
        </row>
        <row r="414">
          <cell r="D414">
            <v>167999</v>
          </cell>
        </row>
        <row r="415">
          <cell r="D415">
            <v>187997</v>
          </cell>
        </row>
        <row r="416">
          <cell r="D416">
            <v>167995</v>
          </cell>
        </row>
        <row r="417">
          <cell r="D417">
            <v>166670</v>
          </cell>
        </row>
        <row r="418">
          <cell r="D418">
            <v>166760</v>
          </cell>
        </row>
        <row r="420">
          <cell r="D420">
            <v>166747</v>
          </cell>
        </row>
        <row r="421">
          <cell r="D421">
            <v>173733</v>
          </cell>
        </row>
        <row r="422">
          <cell r="D422">
            <v>168010</v>
          </cell>
        </row>
        <row r="423">
          <cell r="D423">
            <v>182778</v>
          </cell>
        </row>
        <row r="426">
          <cell r="D426">
            <v>576584</v>
          </cell>
        </row>
        <row r="427">
          <cell r="D427">
            <v>576585</v>
          </cell>
        </row>
        <row r="428">
          <cell r="D428">
            <v>576586</v>
          </cell>
        </row>
        <row r="429">
          <cell r="D429">
            <v>576588</v>
          </cell>
        </row>
        <row r="430">
          <cell r="D430">
            <v>576589</v>
          </cell>
        </row>
        <row r="432">
          <cell r="D432">
            <v>166750</v>
          </cell>
        </row>
        <row r="433">
          <cell r="D433">
            <v>576601</v>
          </cell>
        </row>
        <row r="434">
          <cell r="D434">
            <v>576602</v>
          </cell>
        </row>
        <row r="435">
          <cell r="D435">
            <v>306612</v>
          </cell>
        </row>
        <row r="436">
          <cell r="D436">
            <v>576603</v>
          </cell>
        </row>
        <row r="438">
          <cell r="D438">
            <v>166749</v>
          </cell>
        </row>
        <row r="439">
          <cell r="D439">
            <v>166762</v>
          </cell>
        </row>
        <row r="444">
          <cell r="D444">
            <v>532656</v>
          </cell>
        </row>
        <row r="445">
          <cell r="D445">
            <v>168008</v>
          </cell>
        </row>
        <row r="446">
          <cell r="D446">
            <v>185231</v>
          </cell>
        </row>
        <row r="447">
          <cell r="D447">
            <v>168009</v>
          </cell>
        </row>
        <row r="448">
          <cell r="D448">
            <v>182897</v>
          </cell>
        </row>
        <row r="449">
          <cell r="D449">
            <v>167701</v>
          </cell>
        </row>
        <row r="451">
          <cell r="D451">
            <v>183323</v>
          </cell>
        </row>
        <row r="452">
          <cell r="D452">
            <v>173731</v>
          </cell>
        </row>
        <row r="453">
          <cell r="D453">
            <v>183324</v>
          </cell>
        </row>
        <row r="454">
          <cell r="D454">
            <v>182899</v>
          </cell>
        </row>
        <row r="455">
          <cell r="D455">
            <v>167702</v>
          </cell>
        </row>
        <row r="457">
          <cell r="D457">
            <v>533346</v>
          </cell>
        </row>
        <row r="458">
          <cell r="D458">
            <v>532266</v>
          </cell>
        </row>
        <row r="459">
          <cell r="D459">
            <v>186378</v>
          </cell>
        </row>
        <row r="460">
          <cell r="D460">
            <v>182898</v>
          </cell>
        </row>
        <row r="461">
          <cell r="D461">
            <v>167703</v>
          </cell>
        </row>
        <row r="475">
          <cell r="C475">
            <v>5</v>
          </cell>
        </row>
        <row r="477">
          <cell r="B477" t="str">
            <v>L:\!Прайсы\temp\Архив прайс-листов\1 Москва Архив\1 Розничные\Дымоходные системы Schiedel Keranova архив.xls</v>
          </cell>
        </row>
        <row r="478">
          <cell r="B478" t="str">
            <v>L:\!Прайсы\temp\Архив прайс-листов\1 Москва Архив\2 Прайс 30\Дымоходные системы Schiedel Keranova 30 архив.xls</v>
          </cell>
        </row>
        <row r="479">
          <cell r="B479" t="str">
            <v>L:\!Прайсы\temp\Архив прайс-листов\1 Москва Архив\3 Прайс 150\Дымоходные системы Schiedel Keranova 150 архив.xls</v>
          </cell>
        </row>
        <row r="480">
          <cell r="B480" t="str">
            <v>L:\!Прайсы\temp\Архив прайс-листов\1 Москва Архив\4 Дилерский архив\Дымоходные системы Schiedel Keranova Дилерский архив.xls</v>
          </cell>
        </row>
        <row r="481">
          <cell r="B481" t="str">
            <v>L:\!Прайсы\temp\Архив прайс-листов\1 Москва Архив\5 Спецпрайс архив\Дымоходные системы Schiedel Keranova Спецпрайс архив.xls</v>
          </cell>
        </row>
        <row r="491">
          <cell r="D491">
            <v>534003</v>
          </cell>
        </row>
        <row r="492">
          <cell r="D492">
            <v>532326</v>
          </cell>
        </row>
        <row r="493">
          <cell r="D493">
            <v>532076</v>
          </cell>
        </row>
        <row r="494">
          <cell r="D494">
            <v>534089</v>
          </cell>
        </row>
        <row r="495">
          <cell r="D495">
            <v>534024</v>
          </cell>
        </row>
        <row r="496">
          <cell r="D496">
            <v>534053</v>
          </cell>
        </row>
        <row r="497">
          <cell r="D497">
            <v>423183</v>
          </cell>
        </row>
        <row r="498">
          <cell r="D498">
            <v>524118</v>
          </cell>
        </row>
        <row r="499">
          <cell r="D499">
            <v>531443</v>
          </cell>
        </row>
        <row r="500">
          <cell r="D500">
            <v>534090</v>
          </cell>
        </row>
        <row r="501">
          <cell r="D501">
            <v>534016</v>
          </cell>
        </row>
        <row r="502">
          <cell r="D502">
            <v>534045</v>
          </cell>
        </row>
        <row r="503">
          <cell r="D503">
            <v>534004</v>
          </cell>
        </row>
        <row r="504">
          <cell r="D504">
            <v>534067</v>
          </cell>
        </row>
        <row r="505">
          <cell r="D505">
            <v>534076</v>
          </cell>
        </row>
        <row r="506">
          <cell r="D506">
            <v>534091</v>
          </cell>
        </row>
        <row r="507">
          <cell r="D507">
            <v>534025</v>
          </cell>
        </row>
        <row r="508">
          <cell r="D508">
            <v>534054</v>
          </cell>
        </row>
        <row r="509">
          <cell r="D509">
            <v>534005</v>
          </cell>
        </row>
        <row r="510">
          <cell r="D510">
            <v>534069</v>
          </cell>
        </row>
        <row r="511">
          <cell r="D511">
            <v>534083</v>
          </cell>
        </row>
        <row r="512">
          <cell r="D512">
            <v>534100</v>
          </cell>
        </row>
        <row r="513">
          <cell r="D513">
            <v>534026</v>
          </cell>
        </row>
        <row r="514">
          <cell r="D514">
            <v>534055</v>
          </cell>
        </row>
        <row r="515">
          <cell r="D515">
            <v>423182</v>
          </cell>
        </row>
        <row r="516">
          <cell r="D516">
            <v>520713</v>
          </cell>
        </row>
        <row r="517">
          <cell r="D517">
            <v>531323</v>
          </cell>
        </row>
        <row r="518">
          <cell r="D518">
            <v>534101</v>
          </cell>
        </row>
        <row r="519">
          <cell r="D519">
            <v>534015</v>
          </cell>
        </row>
        <row r="520">
          <cell r="D520">
            <v>534044</v>
          </cell>
        </row>
        <row r="521">
          <cell r="D521">
            <v>310517</v>
          </cell>
        </row>
        <row r="522">
          <cell r="D522">
            <v>423179</v>
          </cell>
        </row>
        <row r="523">
          <cell r="D523">
            <v>520712</v>
          </cell>
        </row>
        <row r="524">
          <cell r="D524">
            <v>531324</v>
          </cell>
        </row>
        <row r="525">
          <cell r="D525">
            <v>534014</v>
          </cell>
        </row>
        <row r="526">
          <cell r="D526">
            <v>534043</v>
          </cell>
        </row>
        <row r="527">
          <cell r="D527">
            <v>532464</v>
          </cell>
        </row>
        <row r="528">
          <cell r="D528">
            <v>534068</v>
          </cell>
        </row>
        <row r="529">
          <cell r="D529">
            <v>534084</v>
          </cell>
        </row>
        <row r="530">
          <cell r="D530">
            <v>534104</v>
          </cell>
        </row>
        <row r="531">
          <cell r="D531">
            <v>534023</v>
          </cell>
        </row>
        <row r="532">
          <cell r="D532">
            <v>534052</v>
          </cell>
        </row>
        <row r="534">
          <cell r="D534">
            <v>532327</v>
          </cell>
        </row>
        <row r="535">
          <cell r="D535">
            <v>534085</v>
          </cell>
        </row>
        <row r="536">
          <cell r="D536">
            <v>534106</v>
          </cell>
        </row>
        <row r="537">
          <cell r="D537">
            <v>534027</v>
          </cell>
        </row>
        <row r="539">
          <cell r="D539">
            <v>534007</v>
          </cell>
        </row>
        <row r="540">
          <cell r="D540">
            <v>534070</v>
          </cell>
        </row>
        <row r="541">
          <cell r="D541">
            <v>534077</v>
          </cell>
        </row>
        <row r="542">
          <cell r="D542">
            <v>534092</v>
          </cell>
        </row>
        <row r="543">
          <cell r="D543">
            <v>534028</v>
          </cell>
        </row>
        <row r="544">
          <cell r="D544">
            <v>534057</v>
          </cell>
        </row>
        <row r="545">
          <cell r="D545">
            <v>534008</v>
          </cell>
        </row>
        <row r="546">
          <cell r="D546">
            <v>534071</v>
          </cell>
        </row>
        <row r="547">
          <cell r="D547">
            <v>534078</v>
          </cell>
        </row>
        <row r="548">
          <cell r="D548">
            <v>534093</v>
          </cell>
        </row>
        <row r="549">
          <cell r="D549">
            <v>534029</v>
          </cell>
        </row>
        <row r="550">
          <cell r="D550">
            <v>534058</v>
          </cell>
        </row>
        <row r="552">
          <cell r="D552">
            <v>524120</v>
          </cell>
        </row>
        <row r="553">
          <cell r="D553">
            <v>534079</v>
          </cell>
        </row>
        <row r="554">
          <cell r="D554">
            <v>310519</v>
          </cell>
        </row>
        <row r="555">
          <cell r="D555">
            <v>534018</v>
          </cell>
        </row>
        <row r="556">
          <cell r="D556">
            <v>534047</v>
          </cell>
        </row>
        <row r="557">
          <cell r="D557">
            <v>534009</v>
          </cell>
        </row>
        <row r="558">
          <cell r="D558">
            <v>532330</v>
          </cell>
        </row>
        <row r="559">
          <cell r="D559">
            <v>534080</v>
          </cell>
        </row>
        <row r="560">
          <cell r="D560">
            <v>534094</v>
          </cell>
        </row>
        <row r="561">
          <cell r="D561">
            <v>534030</v>
          </cell>
        </row>
        <row r="562">
          <cell r="D562">
            <v>534059</v>
          </cell>
        </row>
        <row r="563">
          <cell r="D563">
            <v>423185</v>
          </cell>
        </row>
        <row r="564">
          <cell r="D564">
            <v>524119</v>
          </cell>
        </row>
        <row r="565">
          <cell r="D565">
            <v>534081</v>
          </cell>
        </row>
        <row r="566">
          <cell r="D566">
            <v>534097</v>
          </cell>
        </row>
        <row r="567">
          <cell r="D567">
            <v>534017</v>
          </cell>
        </row>
        <row r="568">
          <cell r="D568">
            <v>534046</v>
          </cell>
        </row>
        <row r="569">
          <cell r="D569">
            <v>520707</v>
          </cell>
        </row>
        <row r="570">
          <cell r="D570">
            <v>520708</v>
          </cell>
        </row>
        <row r="571">
          <cell r="D571">
            <v>531325</v>
          </cell>
        </row>
        <row r="572">
          <cell r="D572">
            <v>534098</v>
          </cell>
        </row>
        <row r="573">
          <cell r="D573">
            <v>534022</v>
          </cell>
        </row>
        <row r="574">
          <cell r="D574">
            <v>534051</v>
          </cell>
        </row>
        <row r="575">
          <cell r="D575">
            <v>534010</v>
          </cell>
        </row>
        <row r="576">
          <cell r="D576">
            <v>534072</v>
          </cell>
        </row>
        <row r="577">
          <cell r="D577">
            <v>566471</v>
          </cell>
        </row>
        <row r="578">
          <cell r="D578">
            <v>534082</v>
          </cell>
        </row>
        <row r="579">
          <cell r="D579">
            <v>534031</v>
          </cell>
        </row>
        <row r="580">
          <cell r="D580">
            <v>534060</v>
          </cell>
        </row>
        <row r="581">
          <cell r="D581">
            <v>520711</v>
          </cell>
        </row>
        <row r="582">
          <cell r="D582">
            <v>531326</v>
          </cell>
        </row>
        <row r="583">
          <cell r="D583">
            <v>534099</v>
          </cell>
        </row>
        <row r="584">
          <cell r="D584">
            <v>534033</v>
          </cell>
        </row>
        <row r="585">
          <cell r="D585">
            <v>534062</v>
          </cell>
        </row>
        <row r="586">
          <cell r="D586">
            <v>520688</v>
          </cell>
        </row>
        <row r="587">
          <cell r="D587">
            <v>520689</v>
          </cell>
        </row>
        <row r="588">
          <cell r="D588">
            <v>531329</v>
          </cell>
        </row>
        <row r="589">
          <cell r="D589">
            <v>534086</v>
          </cell>
        </row>
        <row r="590">
          <cell r="D590">
            <v>534021</v>
          </cell>
        </row>
        <row r="591">
          <cell r="D591">
            <v>534050</v>
          </cell>
        </row>
        <row r="592">
          <cell r="D592">
            <v>423194</v>
          </cell>
        </row>
        <row r="593">
          <cell r="D593">
            <v>524124</v>
          </cell>
        </row>
        <row r="594">
          <cell r="D594">
            <v>534073</v>
          </cell>
        </row>
        <row r="595">
          <cell r="D595">
            <v>534087</v>
          </cell>
        </row>
        <row r="596">
          <cell r="D596">
            <v>534020</v>
          </cell>
        </row>
        <row r="597">
          <cell r="D597">
            <v>534049</v>
          </cell>
        </row>
        <row r="598">
          <cell r="D598">
            <v>534012</v>
          </cell>
        </row>
        <row r="599">
          <cell r="D599">
            <v>532328</v>
          </cell>
        </row>
        <row r="600">
          <cell r="D600">
            <v>534075</v>
          </cell>
        </row>
        <row r="601">
          <cell r="D601">
            <v>534088</v>
          </cell>
        </row>
        <row r="603">
          <cell r="D603">
            <v>534061</v>
          </cell>
        </row>
        <row r="604">
          <cell r="D604">
            <v>534189</v>
          </cell>
        </row>
        <row r="605">
          <cell r="D605">
            <v>534190</v>
          </cell>
        </row>
        <row r="606">
          <cell r="D606">
            <v>534191</v>
          </cell>
        </row>
        <row r="607">
          <cell r="D607">
            <v>534192</v>
          </cell>
        </row>
        <row r="609">
          <cell r="D609">
            <v>534200</v>
          </cell>
        </row>
        <row r="610">
          <cell r="D610">
            <v>632508</v>
          </cell>
        </row>
        <row r="611">
          <cell r="D611">
            <v>632509</v>
          </cell>
        </row>
        <row r="612">
          <cell r="D612">
            <v>632510</v>
          </cell>
        </row>
        <row r="613">
          <cell r="D613">
            <v>632517</v>
          </cell>
        </row>
        <row r="614">
          <cell r="D614">
            <v>632518</v>
          </cell>
        </row>
        <row r="615">
          <cell r="D615">
            <v>632519</v>
          </cell>
        </row>
        <row r="616">
          <cell r="D616">
            <v>632511</v>
          </cell>
        </row>
        <row r="617">
          <cell r="D617">
            <v>632512</v>
          </cell>
        </row>
        <row r="618">
          <cell r="D618">
            <v>632513</v>
          </cell>
        </row>
        <row r="619">
          <cell r="D619">
            <v>632514</v>
          </cell>
        </row>
        <row r="620">
          <cell r="D620">
            <v>632515</v>
          </cell>
        </row>
        <row r="621">
          <cell r="D621">
            <v>632516</v>
          </cell>
        </row>
        <row r="622">
          <cell r="D622">
            <v>632520</v>
          </cell>
        </row>
        <row r="623">
          <cell r="D623">
            <v>632521</v>
          </cell>
        </row>
        <row r="624">
          <cell r="D624">
            <v>632522</v>
          </cell>
        </row>
        <row r="625">
          <cell r="D625">
            <v>534201</v>
          </cell>
        </row>
        <row r="626">
          <cell r="D626">
            <v>534202</v>
          </cell>
        </row>
        <row r="627">
          <cell r="D627">
            <v>534203</v>
          </cell>
        </row>
        <row r="628">
          <cell r="D628">
            <v>534206</v>
          </cell>
        </row>
        <row r="629">
          <cell r="D629">
            <v>534207</v>
          </cell>
        </row>
        <row r="630">
          <cell r="D630">
            <v>534208</v>
          </cell>
        </row>
        <row r="631">
          <cell r="D631">
            <v>534209</v>
          </cell>
        </row>
        <row r="632">
          <cell r="D632">
            <v>534210</v>
          </cell>
        </row>
        <row r="633">
          <cell r="D633">
            <v>534211</v>
          </cell>
        </row>
        <row r="634">
          <cell r="D634">
            <v>534212</v>
          </cell>
        </row>
        <row r="635">
          <cell r="D635">
            <v>534213</v>
          </cell>
        </row>
        <row r="636">
          <cell r="D636">
            <v>534214</v>
          </cell>
        </row>
        <row r="637">
          <cell r="D637">
            <v>534216</v>
          </cell>
        </row>
        <row r="638">
          <cell r="D638">
            <v>534215</v>
          </cell>
        </row>
        <row r="639">
          <cell r="D639">
            <v>534217</v>
          </cell>
        </row>
        <row r="640">
          <cell r="D640">
            <v>534218</v>
          </cell>
        </row>
        <row r="641">
          <cell r="D641">
            <v>534219</v>
          </cell>
        </row>
        <row r="642">
          <cell r="D642">
            <v>534220</v>
          </cell>
        </row>
        <row r="643">
          <cell r="D643">
            <v>533960</v>
          </cell>
        </row>
        <row r="644">
          <cell r="D644">
            <v>533961</v>
          </cell>
        </row>
        <row r="645">
          <cell r="D645">
            <v>533339</v>
          </cell>
        </row>
        <row r="646">
          <cell r="D646">
            <v>534113</v>
          </cell>
        </row>
        <row r="647">
          <cell r="D647">
            <v>534118</v>
          </cell>
        </row>
        <row r="648">
          <cell r="D648">
            <v>534119</v>
          </cell>
        </row>
        <row r="649">
          <cell r="D649">
            <v>534221</v>
          </cell>
        </row>
        <row r="650">
          <cell r="D650">
            <v>534222</v>
          </cell>
        </row>
        <row r="651">
          <cell r="D651">
            <v>534223</v>
          </cell>
        </row>
        <row r="652">
          <cell r="D652">
            <v>534224</v>
          </cell>
        </row>
        <row r="653">
          <cell r="D653">
            <v>534225</v>
          </cell>
        </row>
        <row r="654">
          <cell r="D654">
            <v>534226</v>
          </cell>
        </row>
        <row r="655">
          <cell r="D655">
            <v>534227</v>
          </cell>
        </row>
        <row r="656">
          <cell r="D656">
            <v>534228</v>
          </cell>
        </row>
        <row r="657">
          <cell r="D657">
            <v>534244</v>
          </cell>
        </row>
        <row r="658">
          <cell r="D658">
            <v>534245</v>
          </cell>
        </row>
        <row r="659">
          <cell r="D659">
            <v>534246</v>
          </cell>
        </row>
        <row r="660">
          <cell r="D660">
            <v>534247</v>
          </cell>
        </row>
        <row r="661">
          <cell r="D661">
            <v>533962</v>
          </cell>
        </row>
        <row r="662">
          <cell r="D662">
            <v>533963</v>
          </cell>
        </row>
        <row r="663">
          <cell r="D663">
            <v>534131</v>
          </cell>
        </row>
        <row r="664">
          <cell r="D664">
            <v>534132</v>
          </cell>
        </row>
        <row r="665">
          <cell r="D665">
            <v>534133</v>
          </cell>
        </row>
        <row r="666">
          <cell r="D666">
            <v>534137</v>
          </cell>
        </row>
        <row r="667">
          <cell r="D667">
            <v>534248</v>
          </cell>
        </row>
        <row r="668">
          <cell r="D668">
            <v>534249</v>
          </cell>
        </row>
        <row r="669">
          <cell r="D669">
            <v>534250</v>
          </cell>
        </row>
        <row r="670">
          <cell r="D670">
            <v>534251</v>
          </cell>
        </row>
        <row r="671">
          <cell r="D671">
            <v>534252</v>
          </cell>
        </row>
        <row r="672">
          <cell r="D672">
            <v>534253</v>
          </cell>
        </row>
        <row r="673">
          <cell r="D673">
            <v>534254</v>
          </cell>
        </row>
        <row r="674">
          <cell r="D674">
            <v>534255</v>
          </cell>
        </row>
        <row r="675">
          <cell r="D675">
            <v>534256</v>
          </cell>
        </row>
        <row r="676">
          <cell r="D676">
            <v>534257</v>
          </cell>
        </row>
        <row r="678">
          <cell r="D678">
            <v>534259</v>
          </cell>
        </row>
        <row r="679">
          <cell r="D679">
            <v>423191</v>
          </cell>
        </row>
        <row r="680">
          <cell r="D680">
            <v>524125</v>
          </cell>
        </row>
        <row r="681">
          <cell r="D681">
            <v>531327</v>
          </cell>
        </row>
        <row r="682">
          <cell r="D682">
            <v>534095</v>
          </cell>
        </row>
        <row r="683">
          <cell r="D683">
            <v>534019</v>
          </cell>
        </row>
        <row r="684">
          <cell r="D684">
            <v>534048</v>
          </cell>
        </row>
        <row r="685">
          <cell r="D685">
            <v>576610</v>
          </cell>
        </row>
        <row r="686">
          <cell r="D686">
            <v>576611</v>
          </cell>
        </row>
        <row r="687">
          <cell r="D687">
            <v>534096</v>
          </cell>
        </row>
        <row r="688">
          <cell r="D688">
            <v>534063</v>
          </cell>
        </row>
        <row r="689">
          <cell r="D689">
            <v>533945</v>
          </cell>
        </row>
        <row r="690">
          <cell r="D690">
            <v>533946</v>
          </cell>
        </row>
        <row r="691">
          <cell r="D691">
            <v>533947</v>
          </cell>
        </row>
        <row r="692">
          <cell r="D692">
            <v>533948</v>
          </cell>
        </row>
        <row r="693">
          <cell r="D693">
            <v>533949</v>
          </cell>
        </row>
        <row r="694">
          <cell r="D694">
            <v>533950</v>
          </cell>
        </row>
        <row r="695">
          <cell r="D695">
            <v>576612</v>
          </cell>
        </row>
        <row r="696">
          <cell r="D696">
            <v>533998</v>
          </cell>
        </row>
        <row r="697">
          <cell r="D697">
            <v>533999</v>
          </cell>
        </row>
        <row r="698">
          <cell r="D698">
            <v>534000</v>
          </cell>
        </row>
        <row r="699">
          <cell r="D699">
            <v>534001</v>
          </cell>
        </row>
        <row r="700">
          <cell r="D700">
            <v>534002</v>
          </cell>
        </row>
        <row r="714">
          <cell r="C714">
            <v>6</v>
          </cell>
        </row>
        <row r="716">
          <cell r="B716" t="str">
            <v>L:\!Прайсы\temp\Архив прайс-листов\1 Москва Архив\1 Розничные\Дымоходные системы Schiedel ICS архив.xls</v>
          </cell>
        </row>
        <row r="717">
          <cell r="B717" t="str">
            <v>L:\!Прайсы\temp\Архив прайс-листов\1 Москва Архив\2 Прайс 30\Дымоходные системы Schiedel ICS 30 архив.xls</v>
          </cell>
        </row>
        <row r="718">
          <cell r="B718" t="str">
            <v>L:\!Прайсы\temp\Архив прайс-листов\1 Москва Архив\3 Прайс 150\Дымоходные системы Schiedel ICS 150 архив.xls</v>
          </cell>
        </row>
        <row r="719">
          <cell r="B719" t="str">
            <v>L:\!Прайсы\temp\Архив прайс-листов\1 Москва Архив\4 Дилерский архив\Дымоходные системы Schiedel ICS Дилерский архив.xls</v>
          </cell>
        </row>
        <row r="720">
          <cell r="B720" t="str">
            <v>L:\!Прайсы\temp\Архив прайс-листов\1 Москва Архив\5 Спецпрайс архив\Дымоходные системы Schiedel ICS Спецпрайс архив.xls</v>
          </cell>
        </row>
        <row r="730">
          <cell r="D730">
            <v>534412</v>
          </cell>
        </row>
        <row r="731">
          <cell r="D731">
            <v>534480</v>
          </cell>
        </row>
        <row r="732">
          <cell r="D732">
            <v>534393</v>
          </cell>
        </row>
        <row r="733">
          <cell r="D733">
            <v>534458</v>
          </cell>
        </row>
        <row r="734">
          <cell r="D734">
            <v>534499</v>
          </cell>
        </row>
        <row r="735">
          <cell r="D735">
            <v>534516</v>
          </cell>
        </row>
        <row r="736">
          <cell r="D736">
            <v>534567</v>
          </cell>
        </row>
        <row r="737">
          <cell r="D737">
            <v>534584</v>
          </cell>
        </row>
        <row r="739">
          <cell r="D739">
            <v>534482</v>
          </cell>
        </row>
        <row r="740">
          <cell r="D740">
            <v>534394</v>
          </cell>
        </row>
        <row r="741">
          <cell r="D741">
            <v>534460</v>
          </cell>
        </row>
        <row r="742">
          <cell r="D742">
            <v>534500</v>
          </cell>
        </row>
        <row r="743">
          <cell r="D743">
            <v>534517</v>
          </cell>
        </row>
        <row r="744">
          <cell r="D744">
            <v>534568</v>
          </cell>
        </row>
        <row r="745">
          <cell r="D745">
            <v>534585</v>
          </cell>
        </row>
        <row r="746">
          <cell r="D746">
            <v>534414</v>
          </cell>
        </row>
        <row r="747">
          <cell r="D747">
            <v>534483</v>
          </cell>
        </row>
        <row r="748">
          <cell r="D748">
            <v>534395</v>
          </cell>
        </row>
        <row r="749">
          <cell r="D749">
            <v>534461</v>
          </cell>
        </row>
        <row r="750">
          <cell r="D750">
            <v>534501</v>
          </cell>
        </row>
        <row r="751">
          <cell r="D751">
            <v>534518</v>
          </cell>
        </row>
        <row r="752">
          <cell r="D752">
            <v>534569</v>
          </cell>
        </row>
        <row r="753">
          <cell r="D753">
            <v>534586</v>
          </cell>
        </row>
        <row r="754">
          <cell r="D754">
            <v>534409</v>
          </cell>
        </row>
        <row r="755">
          <cell r="D755">
            <v>534493</v>
          </cell>
        </row>
        <row r="756">
          <cell r="D756">
            <v>524825</v>
          </cell>
        </row>
        <row r="757">
          <cell r="D757">
            <v>534471</v>
          </cell>
        </row>
        <row r="758">
          <cell r="D758">
            <v>534512</v>
          </cell>
        </row>
        <row r="759">
          <cell r="D759">
            <v>534683</v>
          </cell>
        </row>
        <row r="760">
          <cell r="D760">
            <v>534580</v>
          </cell>
        </row>
        <row r="761">
          <cell r="D761">
            <v>410503</v>
          </cell>
        </row>
        <row r="762">
          <cell r="D762">
            <v>534415</v>
          </cell>
        </row>
        <row r="763">
          <cell r="D763">
            <v>534494</v>
          </cell>
        </row>
        <row r="764">
          <cell r="D764">
            <v>534396</v>
          </cell>
        </row>
        <row r="765">
          <cell r="D765">
            <v>534472</v>
          </cell>
        </row>
        <row r="766">
          <cell r="D766">
            <v>534513</v>
          </cell>
        </row>
        <row r="767">
          <cell r="D767">
            <v>534551</v>
          </cell>
        </row>
        <row r="768">
          <cell r="D768">
            <v>534581</v>
          </cell>
        </row>
        <row r="769">
          <cell r="D769">
            <v>534587</v>
          </cell>
        </row>
        <row r="770">
          <cell r="D770">
            <v>534410</v>
          </cell>
        </row>
        <row r="771">
          <cell r="D771">
            <v>534495</v>
          </cell>
        </row>
        <row r="772">
          <cell r="D772">
            <v>524826</v>
          </cell>
        </row>
        <row r="773">
          <cell r="D773">
            <v>534473</v>
          </cell>
        </row>
        <row r="774">
          <cell r="D774">
            <v>534514</v>
          </cell>
        </row>
        <row r="775">
          <cell r="D775">
            <v>534684</v>
          </cell>
        </row>
        <row r="776">
          <cell r="D776">
            <v>534582</v>
          </cell>
        </row>
        <row r="777">
          <cell r="D777">
            <v>410504</v>
          </cell>
        </row>
        <row r="779">
          <cell r="D779">
            <v>534496</v>
          </cell>
        </row>
        <row r="780">
          <cell r="D780">
            <v>534397</v>
          </cell>
        </row>
        <row r="781">
          <cell r="D781">
            <v>534474</v>
          </cell>
        </row>
        <row r="782">
          <cell r="D782">
            <v>534515</v>
          </cell>
        </row>
        <row r="783">
          <cell r="D783">
            <v>534552</v>
          </cell>
        </row>
        <row r="784">
          <cell r="D784">
            <v>534583</v>
          </cell>
        </row>
        <row r="785">
          <cell r="D785">
            <v>534588</v>
          </cell>
        </row>
        <row r="786">
          <cell r="D786">
            <v>534417</v>
          </cell>
        </row>
        <row r="787">
          <cell r="D787">
            <v>534484</v>
          </cell>
        </row>
        <row r="788">
          <cell r="D788">
            <v>534398</v>
          </cell>
        </row>
        <row r="789">
          <cell r="D789">
            <v>534462</v>
          </cell>
        </row>
        <row r="790">
          <cell r="D790">
            <v>534502</v>
          </cell>
        </row>
        <row r="791">
          <cell r="D791">
            <v>534553</v>
          </cell>
        </row>
        <row r="792">
          <cell r="D792">
            <v>534570</v>
          </cell>
        </row>
        <row r="793">
          <cell r="D793">
            <v>534589</v>
          </cell>
        </row>
        <row r="794">
          <cell r="D794">
            <v>534418</v>
          </cell>
        </row>
        <row r="795">
          <cell r="D795">
            <v>534485</v>
          </cell>
        </row>
        <row r="796">
          <cell r="D796">
            <v>534399</v>
          </cell>
        </row>
        <row r="797">
          <cell r="D797">
            <v>534463</v>
          </cell>
        </row>
        <row r="798">
          <cell r="D798">
            <v>534503</v>
          </cell>
        </row>
        <row r="799">
          <cell r="D799">
            <v>534554</v>
          </cell>
        </row>
        <row r="803">
          <cell r="D803">
            <v>534486</v>
          </cell>
        </row>
        <row r="804">
          <cell r="D804">
            <v>524829</v>
          </cell>
        </row>
        <row r="805">
          <cell r="D805">
            <v>534464</v>
          </cell>
        </row>
        <row r="806">
          <cell r="D806">
            <v>534504</v>
          </cell>
        </row>
        <row r="807">
          <cell r="D807">
            <v>534555</v>
          </cell>
        </row>
        <row r="809">
          <cell r="D809">
            <v>534591</v>
          </cell>
        </row>
        <row r="810">
          <cell r="D810">
            <v>534419</v>
          </cell>
        </row>
        <row r="811">
          <cell r="D811">
            <v>534487</v>
          </cell>
        </row>
        <row r="813">
          <cell r="D813">
            <v>534465</v>
          </cell>
        </row>
        <row r="814">
          <cell r="D814">
            <v>534505</v>
          </cell>
        </row>
        <row r="815">
          <cell r="D815">
            <v>534556</v>
          </cell>
        </row>
        <row r="817">
          <cell r="D817">
            <v>534592</v>
          </cell>
        </row>
        <row r="819">
          <cell r="D819">
            <v>534490</v>
          </cell>
        </row>
        <row r="821">
          <cell r="D821">
            <v>534468</v>
          </cell>
        </row>
        <row r="823">
          <cell r="D823">
            <v>534557</v>
          </cell>
        </row>
        <row r="825">
          <cell r="D825">
            <v>534593</v>
          </cell>
        </row>
        <row r="827">
          <cell r="D827">
            <v>534491</v>
          </cell>
        </row>
        <row r="828">
          <cell r="D828">
            <v>534402</v>
          </cell>
        </row>
        <row r="829">
          <cell r="D829">
            <v>534469</v>
          </cell>
        </row>
        <row r="831">
          <cell r="D831">
            <v>534558</v>
          </cell>
        </row>
        <row r="833">
          <cell r="D833">
            <v>534594</v>
          </cell>
        </row>
        <row r="834">
          <cell r="D834">
            <v>534644</v>
          </cell>
        </row>
        <row r="835">
          <cell r="D835">
            <v>534601</v>
          </cell>
        </row>
        <row r="836">
          <cell r="D836">
            <v>534645</v>
          </cell>
        </row>
        <row r="837">
          <cell r="D837">
            <v>534602</v>
          </cell>
        </row>
        <row r="838">
          <cell r="D838">
            <v>534646</v>
          </cell>
        </row>
        <row r="839">
          <cell r="D839">
            <v>534603</v>
          </cell>
        </row>
        <row r="840">
          <cell r="D840">
            <v>534647</v>
          </cell>
        </row>
        <row r="841">
          <cell r="D841">
            <v>534604</v>
          </cell>
        </row>
        <row r="842">
          <cell r="D842">
            <v>534423</v>
          </cell>
        </row>
        <row r="843">
          <cell r="D843">
            <v>534481</v>
          </cell>
        </row>
        <row r="844">
          <cell r="D844">
            <v>534405</v>
          </cell>
        </row>
        <row r="845">
          <cell r="D845">
            <v>534459</v>
          </cell>
        </row>
        <row r="846">
          <cell r="D846">
            <v>534498</v>
          </cell>
        </row>
        <row r="847">
          <cell r="D847">
            <v>529709</v>
          </cell>
        </row>
        <row r="848">
          <cell r="D848">
            <v>534566</v>
          </cell>
        </row>
        <row r="849">
          <cell r="D849">
            <v>534596</v>
          </cell>
        </row>
        <row r="850">
          <cell r="D850">
            <v>582907</v>
          </cell>
        </row>
        <row r="851">
          <cell r="D851">
            <v>534492</v>
          </cell>
        </row>
        <row r="852">
          <cell r="D852">
            <v>566763</v>
          </cell>
        </row>
        <row r="853">
          <cell r="D853">
            <v>534470</v>
          </cell>
        </row>
        <row r="854">
          <cell r="D854">
            <v>537815</v>
          </cell>
        </row>
        <row r="855">
          <cell r="D855">
            <v>534563</v>
          </cell>
        </row>
        <row r="856">
          <cell r="D856">
            <v>571050</v>
          </cell>
        </row>
        <row r="857">
          <cell r="D857">
            <v>410509</v>
          </cell>
        </row>
        <row r="858">
          <cell r="D858">
            <v>534424</v>
          </cell>
        </row>
        <row r="859">
          <cell r="D859">
            <v>534478</v>
          </cell>
        </row>
        <row r="860">
          <cell r="D860">
            <v>534406</v>
          </cell>
        </row>
        <row r="861">
          <cell r="D861">
            <v>524925</v>
          </cell>
        </row>
        <row r="862">
          <cell r="D862">
            <v>534511</v>
          </cell>
        </row>
        <row r="863">
          <cell r="D863">
            <v>534560</v>
          </cell>
        </row>
        <row r="864">
          <cell r="D864">
            <v>566667</v>
          </cell>
        </row>
        <row r="865">
          <cell r="D865">
            <v>618324</v>
          </cell>
        </row>
        <row r="866">
          <cell r="D866">
            <v>534652</v>
          </cell>
        </row>
        <row r="867">
          <cell r="D867">
            <v>534609</v>
          </cell>
        </row>
        <row r="868">
          <cell r="D868">
            <v>534654</v>
          </cell>
        </row>
        <row r="869">
          <cell r="D869">
            <v>610031</v>
          </cell>
        </row>
        <row r="870">
          <cell r="D870">
            <v>534655</v>
          </cell>
        </row>
        <row r="872">
          <cell r="D872">
            <v>534648</v>
          </cell>
        </row>
        <row r="873">
          <cell r="D873">
            <v>534605</v>
          </cell>
        </row>
        <row r="874">
          <cell r="D874">
            <v>534607</v>
          </cell>
        </row>
        <row r="875">
          <cell r="D875">
            <v>534651</v>
          </cell>
        </row>
        <row r="876">
          <cell r="D876">
            <v>534608</v>
          </cell>
        </row>
        <row r="877">
          <cell r="D877">
            <v>534656</v>
          </cell>
        </row>
        <row r="878">
          <cell r="D878">
            <v>534613</v>
          </cell>
        </row>
        <row r="881">
          <cell r="D881">
            <v>534658</v>
          </cell>
        </row>
        <row r="882">
          <cell r="D882">
            <v>534615</v>
          </cell>
        </row>
        <row r="883">
          <cell r="D883">
            <v>534659</v>
          </cell>
        </row>
        <row r="884">
          <cell r="D884">
            <v>534616</v>
          </cell>
        </row>
        <row r="885">
          <cell r="D885">
            <v>534660</v>
          </cell>
        </row>
        <row r="886">
          <cell r="D886">
            <v>534617</v>
          </cell>
        </row>
        <row r="889">
          <cell r="D889">
            <v>534662</v>
          </cell>
        </row>
        <row r="890">
          <cell r="D890">
            <v>534619</v>
          </cell>
        </row>
        <row r="891">
          <cell r="D891">
            <v>534663</v>
          </cell>
        </row>
        <row r="892">
          <cell r="D892">
            <v>534620</v>
          </cell>
        </row>
        <row r="893">
          <cell r="D893">
            <v>534642</v>
          </cell>
        </row>
        <row r="894">
          <cell r="D894">
            <v>534599</v>
          </cell>
        </row>
        <row r="895">
          <cell r="D895">
            <v>534641</v>
          </cell>
        </row>
        <row r="896">
          <cell r="D896">
            <v>524830</v>
          </cell>
        </row>
        <row r="897">
          <cell r="D897">
            <v>534643</v>
          </cell>
        </row>
        <row r="898">
          <cell r="D898">
            <v>534600</v>
          </cell>
        </row>
        <row r="899">
          <cell r="D899">
            <v>571023</v>
          </cell>
        </row>
        <row r="900">
          <cell r="D900">
            <v>563137</v>
          </cell>
        </row>
        <row r="901">
          <cell r="D901">
            <v>534672</v>
          </cell>
        </row>
        <row r="902">
          <cell r="D902">
            <v>534629</v>
          </cell>
        </row>
        <row r="903">
          <cell r="D903">
            <v>534673</v>
          </cell>
        </row>
        <row r="904">
          <cell r="D904">
            <v>534630</v>
          </cell>
        </row>
        <row r="905">
          <cell r="D905">
            <v>534674</v>
          </cell>
        </row>
        <row r="906">
          <cell r="D906">
            <v>534631</v>
          </cell>
        </row>
        <row r="907">
          <cell r="D907">
            <v>534675</v>
          </cell>
        </row>
        <row r="908">
          <cell r="D908">
            <v>534632</v>
          </cell>
        </row>
        <row r="909">
          <cell r="D909">
            <v>534664</v>
          </cell>
        </row>
        <row r="910">
          <cell r="D910">
            <v>534621</v>
          </cell>
        </row>
        <row r="911">
          <cell r="D911">
            <v>534665</v>
          </cell>
        </row>
        <row r="912">
          <cell r="D912">
            <v>534622</v>
          </cell>
        </row>
        <row r="913">
          <cell r="D913">
            <v>534666</v>
          </cell>
        </row>
        <row r="914">
          <cell r="D914">
            <v>534623</v>
          </cell>
        </row>
        <row r="915">
          <cell r="D915">
            <v>534667</v>
          </cell>
        </row>
        <row r="916">
          <cell r="D916">
            <v>534624</v>
          </cell>
        </row>
        <row r="917">
          <cell r="D917">
            <v>534668</v>
          </cell>
        </row>
        <row r="918">
          <cell r="D918">
            <v>534625</v>
          </cell>
        </row>
        <row r="919">
          <cell r="D919">
            <v>534669</v>
          </cell>
        </row>
        <row r="920">
          <cell r="D920">
            <v>534626</v>
          </cell>
        </row>
        <row r="921">
          <cell r="D921">
            <v>534670</v>
          </cell>
        </row>
        <row r="922">
          <cell r="D922">
            <v>534627</v>
          </cell>
        </row>
        <row r="923">
          <cell r="D923">
            <v>534671</v>
          </cell>
        </row>
        <row r="924">
          <cell r="D924">
            <v>534628</v>
          </cell>
        </row>
        <row r="925">
          <cell r="D925">
            <v>534676</v>
          </cell>
        </row>
        <row r="926">
          <cell r="D926">
            <v>534633</v>
          </cell>
        </row>
        <row r="927">
          <cell r="D927">
            <v>534677</v>
          </cell>
        </row>
        <row r="928">
          <cell r="D928">
            <v>534634</v>
          </cell>
        </row>
        <row r="929">
          <cell r="D929">
            <v>585295</v>
          </cell>
        </row>
        <row r="930">
          <cell r="D930">
            <v>568975</v>
          </cell>
        </row>
        <row r="931">
          <cell r="D931">
            <v>534678</v>
          </cell>
        </row>
        <row r="932">
          <cell r="D932">
            <v>534635</v>
          </cell>
        </row>
        <row r="933">
          <cell r="D933">
            <v>534679</v>
          </cell>
        </row>
        <row r="934">
          <cell r="D934">
            <v>534636</v>
          </cell>
        </row>
        <row r="935">
          <cell r="D935">
            <v>534680</v>
          </cell>
        </row>
        <row r="936">
          <cell r="D936">
            <v>534637</v>
          </cell>
        </row>
        <row r="937">
          <cell r="D937">
            <v>534681</v>
          </cell>
        </row>
        <row r="938">
          <cell r="D938">
            <v>534638</v>
          </cell>
        </row>
        <row r="939">
          <cell r="D939">
            <v>534682</v>
          </cell>
        </row>
        <row r="940">
          <cell r="D940">
            <v>534639</v>
          </cell>
        </row>
        <row r="941">
          <cell r="D941">
            <v>534408</v>
          </cell>
        </row>
        <row r="942">
          <cell r="D942">
            <v>534488</v>
          </cell>
        </row>
        <row r="943">
          <cell r="D943">
            <v>524821</v>
          </cell>
        </row>
        <row r="944">
          <cell r="D944">
            <v>534466</v>
          </cell>
        </row>
        <row r="945">
          <cell r="D945">
            <v>534506</v>
          </cell>
        </row>
        <row r="946">
          <cell r="D946">
            <v>534561</v>
          </cell>
        </row>
        <row r="948">
          <cell r="D948">
            <v>534597</v>
          </cell>
        </row>
        <row r="949">
          <cell r="D949">
            <v>534451</v>
          </cell>
        </row>
        <row r="950">
          <cell r="D950">
            <v>534489</v>
          </cell>
        </row>
        <row r="951">
          <cell r="D951">
            <v>534449</v>
          </cell>
        </row>
        <row r="952">
          <cell r="D952">
            <v>534467</v>
          </cell>
        </row>
        <row r="953">
          <cell r="D953">
            <v>534507</v>
          </cell>
        </row>
        <row r="954">
          <cell r="D954">
            <v>534562</v>
          </cell>
        </row>
        <row r="955">
          <cell r="D955">
            <v>534575</v>
          </cell>
        </row>
        <row r="956">
          <cell r="D956">
            <v>534598</v>
          </cell>
        </row>
        <row r="957">
          <cell r="D957">
            <v>582913</v>
          </cell>
        </row>
        <row r="958">
          <cell r="D958">
            <v>534479</v>
          </cell>
        </row>
        <row r="959">
          <cell r="D959">
            <v>566761</v>
          </cell>
        </row>
        <row r="960">
          <cell r="D960">
            <v>534445</v>
          </cell>
        </row>
        <row r="962">
          <cell r="D962">
            <v>534564</v>
          </cell>
        </row>
        <row r="964">
          <cell r="D964">
            <v>534579</v>
          </cell>
        </row>
        <row r="965">
          <cell r="D965">
            <v>534687</v>
          </cell>
        </row>
        <row r="966">
          <cell r="D966">
            <v>534442</v>
          </cell>
        </row>
        <row r="967">
          <cell r="D967">
            <v>534688</v>
          </cell>
        </row>
        <row r="968">
          <cell r="D968">
            <v>534444</v>
          </cell>
        </row>
        <row r="982">
          <cell r="C982">
            <v>7</v>
          </cell>
        </row>
        <row r="984">
          <cell r="B984" t="str">
            <v>L:\!Прайсы\temp\Архив прайс-листов\1 Москва Архив\1 Розничные\Дымоходные системы Schiedel Permeter архив.xls</v>
          </cell>
        </row>
        <row r="985">
          <cell r="B985" t="str">
            <v>L:\!Прайсы\temp\Архив прайс-листов\1 Москва Архив\2 Прайс 30\Дымоходные системы Schiedel Permeter 30 архив.xls</v>
          </cell>
        </row>
        <row r="986">
          <cell r="B986" t="str">
            <v>L:\!Прайсы\temp\Архив прайс-листов\1 Москва Архив\3 Прайс 150\Дымоходные системы Schiedel Permeter 150 архив.xls</v>
          </cell>
        </row>
        <row r="987">
          <cell r="B987" t="str">
            <v>L:\!Прайсы\temp\Архив прайс-листов\1 Москва Архив\4 Дилерский архив\Дымоходные системы Schiedel Permeter Дилерский архив.xls</v>
          </cell>
        </row>
        <row r="988">
          <cell r="B988" t="str">
            <v>L:\!Прайсы\temp\Архив прайс-листов\1 Москва Архив\5 Спецпрайс архив\Дымоходные системы Schiedel Permeter Спецпрайс архив.xls</v>
          </cell>
        </row>
      </sheetData>
      <sheetData sheetId="9">
        <row r="27">
          <cell r="C27" t="str">
            <v>Подробную информацию о всех материалах можно узнать на сайте www.unikma.ru.</v>
          </cell>
        </row>
      </sheetData>
      <sheetData sheetId="16">
        <row r="39">
          <cell r="C39" t="str">
            <v>Подробную информацию о всех материалах можно узнать на сайте www.unikma.ru.</v>
          </cell>
        </row>
      </sheetData>
      <sheetData sheetId="23">
        <row r="64">
          <cell r="C64" t="str">
            <v>Подробную информацию о всех материалах можно узнать на сайте www.unikma.ru.</v>
          </cell>
        </row>
      </sheetData>
      <sheetData sheetId="30">
        <row r="92">
          <cell r="C92" t="str">
            <v>Подробную информацию о всех материалах можно узнать на сайте www.unikma.ru.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и"/>
      <sheetName val="Меню"/>
      <sheetName val="UNI"/>
      <sheetName val="UNI 10"/>
      <sheetName val="UNI 150"/>
      <sheetName val="UNI Дилерский"/>
      <sheetName val="UNI Спецпрайс"/>
      <sheetName val="Вентканалы"/>
      <sheetName val="Вентканалы 10"/>
      <sheetName val="Вентканалы 150"/>
      <sheetName val="Вентканалы Дилерский"/>
      <sheetName val="Вентканалы Спецпрайс"/>
      <sheetName val="Kerastar"/>
      <sheetName val="Kerastar 10"/>
      <sheetName val="Kerastar 150"/>
      <sheetName val="Kerastar Дилерский"/>
      <sheetName val="Kerastar Спецпрайс"/>
      <sheetName val="Keranova"/>
      <sheetName val="Keranova 10"/>
      <sheetName val="Keranova 150"/>
      <sheetName val="Keranova Дилерский"/>
      <sheetName val="Keranova Спецпрайс"/>
      <sheetName val="ICS"/>
      <sheetName val="ICS 10"/>
      <sheetName val="ICS 150"/>
      <sheetName val="ICS Дилерский"/>
      <sheetName val="ICS Спецпрайс"/>
      <sheetName val="Permeter"/>
      <sheetName val="Permeter 10"/>
      <sheetName val="Permeter 150"/>
      <sheetName val="Permeter Дилерский"/>
      <sheetName val="Permeter Спецпрайс"/>
    </sheetNames>
    <sheetDataSet>
      <sheetData sheetId="0">
        <row r="2">
          <cell r="C2">
            <v>42444</v>
          </cell>
        </row>
        <row r="4">
          <cell r="C4">
            <v>42444</v>
          </cell>
        </row>
        <row r="5">
          <cell r="C5">
            <v>42444</v>
          </cell>
        </row>
        <row r="6">
          <cell r="C6">
            <v>42444</v>
          </cell>
        </row>
        <row r="7">
          <cell r="C7">
            <v>42444</v>
          </cell>
        </row>
        <row r="8">
          <cell r="C8">
            <v>42444</v>
          </cell>
        </row>
        <row r="9">
          <cell r="C9">
            <v>42444</v>
          </cell>
        </row>
        <row r="17">
          <cell r="C17">
            <v>1</v>
          </cell>
        </row>
        <row r="18">
          <cell r="C18">
            <v>6</v>
          </cell>
        </row>
        <row r="19">
          <cell r="C19">
            <v>5</v>
          </cell>
        </row>
        <row r="20">
          <cell r="C20">
            <v>12</v>
          </cell>
        </row>
        <row r="21">
          <cell r="C21">
            <v>14</v>
          </cell>
        </row>
        <row r="55">
          <cell r="B55" t="str">
            <v>L:\!Прайсы\3 Нижний Новгород\1 Розничные (НН)\Дымоходные системы Нижний Новгород.xls</v>
          </cell>
        </row>
        <row r="56">
          <cell r="B56" t="str">
            <v>L:\!Прайсы\3 Нижний Новгород\2 Прайс 10 (НН)\Дымоходные системы Нижний Новгород 10.xls</v>
          </cell>
        </row>
        <row r="57">
          <cell r="B57" t="str">
            <v>L:\!Прайсы\3 Нижний Новгород\3 Прайс 150 (НН)\Дымоходные системы Нижний Новгород 150.xls</v>
          </cell>
        </row>
        <row r="58">
          <cell r="B58" t="str">
            <v>L:\!Прайсы\3 Нижний Новгород\4 Дилерский (НН)\Дымоходные системы Нижний Новгород Дилерский.xls</v>
          </cell>
        </row>
        <row r="59">
          <cell r="B59" t="str">
            <v>L:\!Прайсы\3 Нижний Новгород\5 Спецпрайс (НН)\Дымоходные системы Нижний Новгород Спецпрайс.xls</v>
          </cell>
        </row>
        <row r="65">
          <cell r="D65">
            <v>163284</v>
          </cell>
        </row>
        <row r="66">
          <cell r="D66">
            <v>163388</v>
          </cell>
        </row>
        <row r="67">
          <cell r="D67">
            <v>160616</v>
          </cell>
        </row>
        <row r="68">
          <cell r="D68">
            <v>160646</v>
          </cell>
        </row>
        <row r="69">
          <cell r="D69">
            <v>164054</v>
          </cell>
        </row>
        <row r="70">
          <cell r="D70">
            <v>163557</v>
          </cell>
        </row>
        <row r="71">
          <cell r="D71">
            <v>160651</v>
          </cell>
        </row>
        <row r="72">
          <cell r="D72">
            <v>160649</v>
          </cell>
        </row>
        <row r="73">
          <cell r="D73">
            <v>160359</v>
          </cell>
        </row>
        <row r="74">
          <cell r="D74">
            <v>160584</v>
          </cell>
        </row>
        <row r="75">
          <cell r="D75">
            <v>160617</v>
          </cell>
        </row>
        <row r="76">
          <cell r="D76">
            <v>160633</v>
          </cell>
        </row>
        <row r="77">
          <cell r="D77">
            <v>160565</v>
          </cell>
        </row>
        <row r="78">
          <cell r="D78">
            <v>160591</v>
          </cell>
        </row>
        <row r="79">
          <cell r="D79">
            <v>160624</v>
          </cell>
        </row>
        <row r="80">
          <cell r="D80">
            <v>160640</v>
          </cell>
        </row>
        <row r="81">
          <cell r="D81">
            <v>161785</v>
          </cell>
        </row>
        <row r="82">
          <cell r="D82">
            <v>161786</v>
          </cell>
        </row>
        <row r="83">
          <cell r="D83">
            <v>161648</v>
          </cell>
        </row>
        <row r="84">
          <cell r="D84">
            <v>161787</v>
          </cell>
        </row>
        <row r="85">
          <cell r="D85">
            <v>160360</v>
          </cell>
        </row>
        <row r="86">
          <cell r="D86">
            <v>160585</v>
          </cell>
        </row>
        <row r="87">
          <cell r="D87">
            <v>160618</v>
          </cell>
        </row>
        <row r="88">
          <cell r="D88">
            <v>160634</v>
          </cell>
        </row>
        <row r="89">
          <cell r="D89">
            <v>160568</v>
          </cell>
        </row>
        <row r="90">
          <cell r="D90">
            <v>160594</v>
          </cell>
        </row>
        <row r="91">
          <cell r="D91">
            <v>160627</v>
          </cell>
        </row>
        <row r="92">
          <cell r="D92">
            <v>160643</v>
          </cell>
        </row>
        <row r="93">
          <cell r="D93">
            <v>160361</v>
          </cell>
        </row>
        <row r="94">
          <cell r="D94">
            <v>160586</v>
          </cell>
        </row>
        <row r="95">
          <cell r="D95">
            <v>160619</v>
          </cell>
        </row>
        <row r="96">
          <cell r="D96">
            <v>160635</v>
          </cell>
        </row>
        <row r="97">
          <cell r="D97">
            <v>160567</v>
          </cell>
        </row>
        <row r="98">
          <cell r="D98">
            <v>160593</v>
          </cell>
        </row>
        <row r="99">
          <cell r="D99">
            <v>160626</v>
          </cell>
        </row>
        <row r="100">
          <cell r="D100">
            <v>160642</v>
          </cell>
        </row>
        <row r="101">
          <cell r="D101">
            <v>160362</v>
          </cell>
        </row>
        <row r="102">
          <cell r="D102">
            <v>160587</v>
          </cell>
        </row>
        <row r="103">
          <cell r="D103">
            <v>160620</v>
          </cell>
        </row>
        <row r="104">
          <cell r="D104">
            <v>160636</v>
          </cell>
        </row>
        <row r="105">
          <cell r="D105">
            <v>160566</v>
          </cell>
        </row>
        <row r="106">
          <cell r="D106">
            <v>160592</v>
          </cell>
        </row>
        <row r="107">
          <cell r="D107">
            <v>160625</v>
          </cell>
        </row>
        <row r="108">
          <cell r="D108">
            <v>160641</v>
          </cell>
        </row>
        <row r="109">
          <cell r="D109">
            <v>163285</v>
          </cell>
        </row>
        <row r="110">
          <cell r="D110">
            <v>163399</v>
          </cell>
        </row>
        <row r="111">
          <cell r="D111">
            <v>165687</v>
          </cell>
        </row>
        <row r="112">
          <cell r="D112">
            <v>162810</v>
          </cell>
        </row>
        <row r="113">
          <cell r="D113">
            <v>164008</v>
          </cell>
        </row>
        <row r="114">
          <cell r="D114">
            <v>169037</v>
          </cell>
        </row>
        <row r="115">
          <cell r="D115">
            <v>169548</v>
          </cell>
        </row>
        <row r="116">
          <cell r="D116">
            <v>162812</v>
          </cell>
        </row>
        <row r="117">
          <cell r="D117">
            <v>165974</v>
          </cell>
        </row>
        <row r="118">
          <cell r="D118">
            <v>163400</v>
          </cell>
        </row>
        <row r="119">
          <cell r="D119">
            <v>165689</v>
          </cell>
        </row>
        <row r="120">
          <cell r="D120">
            <v>162811</v>
          </cell>
        </row>
        <row r="121">
          <cell r="D121">
            <v>164009</v>
          </cell>
        </row>
        <row r="122">
          <cell r="D122">
            <v>173532</v>
          </cell>
        </row>
        <row r="123">
          <cell r="D123">
            <v>169549</v>
          </cell>
        </row>
        <row r="124">
          <cell r="D124">
            <v>162813</v>
          </cell>
        </row>
        <row r="125">
          <cell r="D125">
            <v>304215</v>
          </cell>
        </row>
        <row r="126">
          <cell r="D126">
            <v>304216</v>
          </cell>
        </row>
        <row r="127">
          <cell r="D127">
            <v>304217</v>
          </cell>
        </row>
        <row r="128">
          <cell r="D128">
            <v>303215</v>
          </cell>
        </row>
        <row r="129">
          <cell r="D129">
            <v>304219</v>
          </cell>
        </row>
        <row r="130">
          <cell r="D130">
            <v>300645</v>
          </cell>
        </row>
        <row r="131">
          <cell r="D131">
            <v>304220</v>
          </cell>
        </row>
        <row r="132">
          <cell r="D132">
            <v>304221</v>
          </cell>
        </row>
        <row r="134">
          <cell r="D134">
            <v>304224</v>
          </cell>
        </row>
        <row r="136">
          <cell r="D136">
            <v>304226</v>
          </cell>
        </row>
        <row r="138">
          <cell r="D138">
            <v>304229</v>
          </cell>
        </row>
        <row r="139">
          <cell r="D139">
            <v>304230</v>
          </cell>
        </row>
        <row r="141">
          <cell r="D141">
            <v>160363</v>
          </cell>
        </row>
        <row r="142">
          <cell r="D142">
            <v>160629</v>
          </cell>
        </row>
        <row r="143">
          <cell r="D143">
            <v>160569</v>
          </cell>
        </row>
        <row r="144">
          <cell r="D144">
            <v>160630</v>
          </cell>
        </row>
        <row r="145">
          <cell r="D145">
            <v>162573</v>
          </cell>
        </row>
        <row r="146">
          <cell r="D146">
            <v>160644</v>
          </cell>
        </row>
        <row r="147">
          <cell r="D147">
            <v>162483</v>
          </cell>
        </row>
        <row r="148">
          <cell r="D148">
            <v>164263</v>
          </cell>
        </row>
        <row r="149">
          <cell r="D149">
            <v>163336</v>
          </cell>
        </row>
        <row r="150">
          <cell r="D150">
            <v>163555</v>
          </cell>
        </row>
        <row r="151">
          <cell r="D151">
            <v>164010</v>
          </cell>
        </row>
        <row r="152">
          <cell r="D152">
            <v>167023</v>
          </cell>
        </row>
        <row r="153">
          <cell r="D153">
            <v>160366</v>
          </cell>
        </row>
        <row r="154">
          <cell r="D154">
            <v>160589</v>
          </cell>
        </row>
        <row r="155">
          <cell r="D155">
            <v>160622</v>
          </cell>
        </row>
        <row r="156">
          <cell r="D156">
            <v>160638</v>
          </cell>
        </row>
        <row r="157">
          <cell r="D157">
            <v>160365</v>
          </cell>
        </row>
        <row r="158">
          <cell r="D158">
            <v>160588</v>
          </cell>
        </row>
        <row r="159">
          <cell r="D159">
            <v>160621</v>
          </cell>
        </row>
        <row r="160">
          <cell r="D160">
            <v>160637</v>
          </cell>
        </row>
        <row r="161">
          <cell r="D161">
            <v>162873</v>
          </cell>
        </row>
        <row r="162">
          <cell r="D162">
            <v>164103</v>
          </cell>
        </row>
        <row r="163">
          <cell r="D163">
            <v>165634</v>
          </cell>
        </row>
        <row r="164">
          <cell r="D164">
            <v>160950</v>
          </cell>
        </row>
        <row r="165">
          <cell r="D165">
            <v>164129</v>
          </cell>
        </row>
        <row r="166">
          <cell r="D166">
            <v>164130</v>
          </cell>
        </row>
        <row r="167">
          <cell r="D167">
            <v>184180</v>
          </cell>
        </row>
        <row r="168">
          <cell r="D168">
            <v>185445</v>
          </cell>
        </row>
        <row r="169">
          <cell r="D169">
            <v>160573</v>
          </cell>
        </row>
        <row r="171">
          <cell r="D171">
            <v>160572</v>
          </cell>
        </row>
        <row r="172">
          <cell r="D172">
            <v>160354</v>
          </cell>
        </row>
        <row r="173">
          <cell r="D173">
            <v>160580</v>
          </cell>
        </row>
        <row r="174">
          <cell r="D174">
            <v>160353</v>
          </cell>
        </row>
        <row r="175">
          <cell r="D175">
            <v>160352</v>
          </cell>
        </row>
        <row r="187">
          <cell r="C187">
            <v>2</v>
          </cell>
        </row>
        <row r="189">
          <cell r="B189" t="str">
            <v>L:\!Прайсы\temp\Архив прайс-листов\3 Нижний Новгород Архив\1 Розничные (НН) Архив\Дымоходные системы UNI Нижний Новгород архив.xls</v>
          </cell>
        </row>
        <row r="190">
          <cell r="B190" t="str">
            <v>L:\!Прайсы\temp\Архив прайс-листов\3 Нижний Новгород Архив\2 Прайс 10 (НН) Архив\Дымоходные системы UNI Нижний Новгород 10 архив.xls</v>
          </cell>
        </row>
        <row r="191">
          <cell r="B191" t="str">
            <v>L:\!Прайсы\temp\Архив прайс-листов\3 Нижний Новгород Архив\3 Прайс 150 (НН) Архив\Дымоходные системы UNI Нижний Новгород 150 архив.xls</v>
          </cell>
        </row>
        <row r="192">
          <cell r="B192" t="str">
            <v>L:\!Прайсы\temp\Архив прайс-листов\3 Нижний Новгород Архив\4 Дилерский (НН) Архив\Дымоходные системы UNI Нижний Новгород Дилерский архив.xls</v>
          </cell>
        </row>
        <row r="193">
          <cell r="B193" t="str">
            <v>L:\!Прайсы\temp\Архив прайс-листов\3 Нижний Новгород Архив\5 Спецпрайс (НН) Архив\Дымоходные системы UNI Нижний Новгород Спецпрайс архив.xls</v>
          </cell>
        </row>
        <row r="201">
          <cell r="D201">
            <v>423139</v>
          </cell>
        </row>
        <row r="202">
          <cell r="D202">
            <v>183763</v>
          </cell>
        </row>
        <row r="203">
          <cell r="D203">
            <v>423387</v>
          </cell>
        </row>
        <row r="204">
          <cell r="D204">
            <v>162688</v>
          </cell>
        </row>
        <row r="205">
          <cell r="D205">
            <v>537805</v>
          </cell>
        </row>
        <row r="206">
          <cell r="D206">
            <v>548052</v>
          </cell>
        </row>
        <row r="208">
          <cell r="D208">
            <v>561685</v>
          </cell>
        </row>
        <row r="209">
          <cell r="D209">
            <v>537810</v>
          </cell>
        </row>
        <row r="221">
          <cell r="C221">
            <v>3</v>
          </cell>
        </row>
        <row r="223">
          <cell r="B223" t="str">
            <v>L:\!Прайсы\temp\Архив прайс-листов\3 Нижний Новгород Архив\1 Розничные (НН) Архив\Дымоходные системы. Вентканалы Нижний Новгород архив.xls</v>
          </cell>
        </row>
        <row r="224">
          <cell r="B224" t="str">
            <v>L:\!Прайсы\temp\Архив прайс-листов\3 Нижний Новгород Архив\2 Прайс 10 (НН) Архив\Дымоходные системы. Вентканалы Нижний Новгород 10 архив.xls</v>
          </cell>
        </row>
        <row r="225">
          <cell r="B225" t="str">
            <v>L:\!Прайсы\temp\Архив прайс-листов\3 Нижний Новгород Архив\3 Прайс 150 (НН) Архив\Дымоходные системы. Вентканалы Нижний Новгород 150 архив.xls</v>
          </cell>
        </row>
        <row r="226">
          <cell r="B226" t="str">
            <v>L:\!Прайсы\temp\Архив прайс-листов\3 Нижний Новгород Архив\4 Дилерский (НН) Архив\Дымоходные системы. Вентканалы Нижний Новгород Дилерский архив.xls</v>
          </cell>
        </row>
        <row r="227">
          <cell r="B227" t="str">
            <v>L:\!Прайсы\temp\Архив прайс-листов\3 Нижний Новгород Архив\5 Спецпрайс (НН) Архив\Дымоходные системы. Вентканалы Нижний Новгород Спецпрайс архив.xls</v>
          </cell>
        </row>
        <row r="235">
          <cell r="D235">
            <v>185653</v>
          </cell>
        </row>
        <row r="236">
          <cell r="D236">
            <v>176169</v>
          </cell>
        </row>
        <row r="237">
          <cell r="D237">
            <v>183878</v>
          </cell>
        </row>
        <row r="238">
          <cell r="D238">
            <v>168478</v>
          </cell>
        </row>
        <row r="239">
          <cell r="D239">
            <v>568504</v>
          </cell>
        </row>
        <row r="240">
          <cell r="D240">
            <v>167870</v>
          </cell>
        </row>
        <row r="241">
          <cell r="D241">
            <v>169723</v>
          </cell>
        </row>
        <row r="242">
          <cell r="D242">
            <v>300044</v>
          </cell>
        </row>
        <row r="243">
          <cell r="D243">
            <v>163766</v>
          </cell>
        </row>
        <row r="244">
          <cell r="D244">
            <v>307396</v>
          </cell>
        </row>
        <row r="245">
          <cell r="D245">
            <v>308822</v>
          </cell>
        </row>
        <row r="246">
          <cell r="D246">
            <v>163785</v>
          </cell>
        </row>
        <row r="247">
          <cell r="D247">
            <v>305827</v>
          </cell>
        </row>
        <row r="248">
          <cell r="D248">
            <v>175674</v>
          </cell>
        </row>
        <row r="249">
          <cell r="D249">
            <v>200469</v>
          </cell>
        </row>
        <row r="250">
          <cell r="D250">
            <v>185654</v>
          </cell>
        </row>
        <row r="251">
          <cell r="D251">
            <v>176170</v>
          </cell>
        </row>
        <row r="252">
          <cell r="D252">
            <v>183876</v>
          </cell>
        </row>
        <row r="253">
          <cell r="D253">
            <v>168479</v>
          </cell>
        </row>
        <row r="254">
          <cell r="D254">
            <v>200470</v>
          </cell>
        </row>
        <row r="255">
          <cell r="D255">
            <v>185655</v>
          </cell>
        </row>
        <row r="256">
          <cell r="D256">
            <v>163786</v>
          </cell>
        </row>
        <row r="257">
          <cell r="D257">
            <v>183874</v>
          </cell>
        </row>
        <row r="258">
          <cell r="D258">
            <v>169043</v>
          </cell>
        </row>
        <row r="259">
          <cell r="D259">
            <v>200471</v>
          </cell>
        </row>
        <row r="260">
          <cell r="D260">
            <v>167871</v>
          </cell>
        </row>
        <row r="261">
          <cell r="D261">
            <v>200575</v>
          </cell>
        </row>
        <row r="262">
          <cell r="D262">
            <v>185979</v>
          </cell>
        </row>
        <row r="263">
          <cell r="D263">
            <v>163772</v>
          </cell>
        </row>
        <row r="264">
          <cell r="D264">
            <v>311288</v>
          </cell>
        </row>
        <row r="265">
          <cell r="D265">
            <v>306015</v>
          </cell>
        </row>
        <row r="266">
          <cell r="D266">
            <v>163787</v>
          </cell>
        </row>
        <row r="267">
          <cell r="D267">
            <v>306521</v>
          </cell>
        </row>
        <row r="268">
          <cell r="D268">
            <v>163779</v>
          </cell>
        </row>
        <row r="269">
          <cell r="D269">
            <v>306066</v>
          </cell>
        </row>
        <row r="270">
          <cell r="D270">
            <v>163585</v>
          </cell>
        </row>
        <row r="271">
          <cell r="D271">
            <v>163792</v>
          </cell>
        </row>
        <row r="272">
          <cell r="D272">
            <v>182536</v>
          </cell>
        </row>
        <row r="273">
          <cell r="D273">
            <v>163724</v>
          </cell>
        </row>
        <row r="274">
          <cell r="D274">
            <v>163226</v>
          </cell>
        </row>
        <row r="275">
          <cell r="D275">
            <v>163584</v>
          </cell>
        </row>
        <row r="276">
          <cell r="D276">
            <v>163078</v>
          </cell>
        </row>
        <row r="277">
          <cell r="D277">
            <v>182537</v>
          </cell>
        </row>
        <row r="278">
          <cell r="D278">
            <v>163725</v>
          </cell>
        </row>
        <row r="279">
          <cell r="D279">
            <v>163227</v>
          </cell>
        </row>
        <row r="280">
          <cell r="D280">
            <v>303105</v>
          </cell>
        </row>
        <row r="281">
          <cell r="D281">
            <v>163788</v>
          </cell>
        </row>
        <row r="282">
          <cell r="D282">
            <v>183884</v>
          </cell>
        </row>
        <row r="283">
          <cell r="D283">
            <v>163730</v>
          </cell>
        </row>
        <row r="284">
          <cell r="D284">
            <v>200472</v>
          </cell>
        </row>
        <row r="285">
          <cell r="D285">
            <v>185974</v>
          </cell>
        </row>
        <row r="286">
          <cell r="D286">
            <v>308750</v>
          </cell>
        </row>
        <row r="287">
          <cell r="D287">
            <v>183886</v>
          </cell>
        </row>
        <row r="288">
          <cell r="D288">
            <v>163762</v>
          </cell>
        </row>
        <row r="289">
          <cell r="D289">
            <v>200473</v>
          </cell>
        </row>
        <row r="290">
          <cell r="D290">
            <v>163595</v>
          </cell>
        </row>
        <row r="291">
          <cell r="D291">
            <v>163083</v>
          </cell>
        </row>
        <row r="292">
          <cell r="D292">
            <v>182539</v>
          </cell>
        </row>
        <row r="293">
          <cell r="D293">
            <v>163731</v>
          </cell>
        </row>
        <row r="294">
          <cell r="D294">
            <v>163230</v>
          </cell>
        </row>
        <row r="295">
          <cell r="D295">
            <v>185656</v>
          </cell>
        </row>
        <row r="296">
          <cell r="D296">
            <v>163789</v>
          </cell>
        </row>
        <row r="297">
          <cell r="D297">
            <v>183879</v>
          </cell>
        </row>
        <row r="298">
          <cell r="D298">
            <v>163774</v>
          </cell>
        </row>
        <row r="299">
          <cell r="D299">
            <v>187293</v>
          </cell>
        </row>
        <row r="300">
          <cell r="D300">
            <v>163588</v>
          </cell>
        </row>
        <row r="301">
          <cell r="D301">
            <v>163079</v>
          </cell>
        </row>
        <row r="302">
          <cell r="D302">
            <v>182540</v>
          </cell>
        </row>
        <row r="303">
          <cell r="D303">
            <v>163727</v>
          </cell>
        </row>
        <row r="304">
          <cell r="D304">
            <v>163229</v>
          </cell>
        </row>
        <row r="305">
          <cell r="D305">
            <v>177543</v>
          </cell>
        </row>
        <row r="306">
          <cell r="D306">
            <v>179449</v>
          </cell>
        </row>
        <row r="307">
          <cell r="D307">
            <v>182542</v>
          </cell>
        </row>
        <row r="308">
          <cell r="D308">
            <v>163775</v>
          </cell>
        </row>
        <row r="309">
          <cell r="D309">
            <v>167404</v>
          </cell>
        </row>
        <row r="310">
          <cell r="D310">
            <v>568505</v>
          </cell>
        </row>
        <row r="311">
          <cell r="D311">
            <v>530177</v>
          </cell>
        </row>
        <row r="312">
          <cell r="D312">
            <v>568506</v>
          </cell>
        </row>
        <row r="313">
          <cell r="D313">
            <v>535880</v>
          </cell>
        </row>
        <row r="314">
          <cell r="D314">
            <v>184743</v>
          </cell>
        </row>
        <row r="315">
          <cell r="D315">
            <v>306050</v>
          </cell>
        </row>
        <row r="316">
          <cell r="D316">
            <v>568508</v>
          </cell>
        </row>
        <row r="317">
          <cell r="D317">
            <v>568509</v>
          </cell>
        </row>
        <row r="318">
          <cell r="D318">
            <v>568510</v>
          </cell>
        </row>
        <row r="319">
          <cell r="D319">
            <v>544336</v>
          </cell>
        </row>
        <row r="320">
          <cell r="D320">
            <v>163586</v>
          </cell>
        </row>
        <row r="321">
          <cell r="D321">
            <v>163084</v>
          </cell>
        </row>
        <row r="322">
          <cell r="D322">
            <v>183887</v>
          </cell>
        </row>
        <row r="323">
          <cell r="D323">
            <v>163778</v>
          </cell>
        </row>
        <row r="324">
          <cell r="D324">
            <v>163240</v>
          </cell>
        </row>
        <row r="325">
          <cell r="D325">
            <v>540814</v>
          </cell>
        </row>
        <row r="337">
          <cell r="C337">
            <v>4</v>
          </cell>
        </row>
        <row r="339">
          <cell r="B339" t="str">
            <v>L:\!Прайсы\temp\Архив прайс-листов\3 Нижний Новгород Архив\1 Розничные (НН) Архив\Дымоходные системы Kerastar Нижний Новгород архив.xls</v>
          </cell>
        </row>
        <row r="340">
          <cell r="B340" t="str">
            <v>L:\!Прайсы\temp\Архив прайс-листов\3 Нижний Новгород Архив\2 Прайс 10 (НН) Архив\Дымоходные системы Kerastar Нижний Новгород 10 архив.xls</v>
          </cell>
        </row>
        <row r="341">
          <cell r="B341" t="str">
            <v>L:\!Прайсы\temp\Архив прайс-листов\3 Нижний Новгород Архив\3 Прайс 150 (НН) Архив\Дымоходные системы Kerastar Нижний Новгород 150 архив.xls</v>
          </cell>
        </row>
        <row r="342">
          <cell r="B342" t="str">
            <v>L:\!Прайсы\temp\Архив прайс-листов\3 Нижний Новгород Архив\4 Дилерский (НН) Архив\Дымоходные системы Kerastar Нижний Новгород Дилерский архив.xls</v>
          </cell>
        </row>
        <row r="343">
          <cell r="B343" t="str">
            <v>L:\!Прайсы\temp\Архив прайс-листов\3 Нижний Новгород Архив\5 Спецпрайс (НН) Архив\Дымоходные системы Kerastar Нижний Новгород Спецпрайс архив.xls</v>
          </cell>
        </row>
        <row r="351">
          <cell r="D351">
            <v>187990</v>
          </cell>
        </row>
        <row r="352">
          <cell r="D352">
            <v>166742</v>
          </cell>
        </row>
        <row r="353">
          <cell r="D353">
            <v>173728</v>
          </cell>
        </row>
        <row r="354">
          <cell r="D354">
            <v>167987</v>
          </cell>
        </row>
        <row r="355">
          <cell r="D355">
            <v>165604</v>
          </cell>
        </row>
        <row r="356">
          <cell r="D356">
            <v>166763</v>
          </cell>
        </row>
        <row r="357">
          <cell r="D357">
            <v>187989</v>
          </cell>
        </row>
        <row r="358">
          <cell r="D358">
            <v>166741</v>
          </cell>
        </row>
        <row r="359">
          <cell r="D359">
            <v>173727</v>
          </cell>
        </row>
        <row r="360">
          <cell r="D360">
            <v>167986</v>
          </cell>
        </row>
        <row r="361">
          <cell r="D361">
            <v>165603</v>
          </cell>
        </row>
        <row r="362">
          <cell r="D362">
            <v>306920</v>
          </cell>
        </row>
        <row r="363">
          <cell r="D363">
            <v>185232</v>
          </cell>
        </row>
        <row r="364">
          <cell r="D364">
            <v>167990</v>
          </cell>
        </row>
        <row r="365">
          <cell r="D365">
            <v>166665</v>
          </cell>
        </row>
        <row r="366">
          <cell r="D366">
            <v>166755</v>
          </cell>
        </row>
        <row r="367">
          <cell r="D367">
            <v>187991</v>
          </cell>
        </row>
        <row r="368">
          <cell r="D368">
            <v>166746</v>
          </cell>
        </row>
        <row r="369">
          <cell r="D369">
            <v>173732</v>
          </cell>
        </row>
        <row r="370">
          <cell r="D370">
            <v>167993</v>
          </cell>
        </row>
        <row r="371">
          <cell r="D371">
            <v>166668</v>
          </cell>
        </row>
        <row r="372">
          <cell r="D372">
            <v>166759</v>
          </cell>
        </row>
        <row r="373">
          <cell r="D373">
            <v>532655</v>
          </cell>
        </row>
        <row r="374">
          <cell r="D374">
            <v>166745</v>
          </cell>
        </row>
        <row r="375">
          <cell r="D375">
            <v>422750</v>
          </cell>
        </row>
        <row r="376">
          <cell r="D376">
            <v>167994</v>
          </cell>
        </row>
        <row r="377">
          <cell r="D377">
            <v>166669</v>
          </cell>
        </row>
        <row r="378">
          <cell r="D378">
            <v>166758</v>
          </cell>
        </row>
        <row r="379">
          <cell r="D379">
            <v>187993</v>
          </cell>
        </row>
        <row r="380">
          <cell r="D380">
            <v>166739</v>
          </cell>
        </row>
        <row r="381">
          <cell r="D381">
            <v>173726</v>
          </cell>
        </row>
        <row r="382">
          <cell r="D382">
            <v>167989</v>
          </cell>
        </row>
        <row r="383">
          <cell r="D383">
            <v>166661</v>
          </cell>
        </row>
        <row r="384">
          <cell r="D384">
            <v>166752</v>
          </cell>
        </row>
        <row r="385">
          <cell r="D385">
            <v>532657</v>
          </cell>
        </row>
        <row r="386">
          <cell r="D386">
            <v>166743</v>
          </cell>
        </row>
        <row r="389">
          <cell r="D389">
            <v>166666</v>
          </cell>
        </row>
        <row r="390">
          <cell r="D390">
            <v>166756</v>
          </cell>
        </row>
        <row r="391">
          <cell r="D391">
            <v>187996</v>
          </cell>
        </row>
        <row r="392">
          <cell r="D392">
            <v>167999</v>
          </cell>
        </row>
        <row r="393">
          <cell r="D393">
            <v>187997</v>
          </cell>
        </row>
        <row r="394">
          <cell r="D394">
            <v>167995</v>
          </cell>
        </row>
        <row r="395">
          <cell r="D395">
            <v>166670</v>
          </cell>
        </row>
        <row r="396">
          <cell r="D396">
            <v>166760</v>
          </cell>
        </row>
        <row r="397">
          <cell r="D397">
            <v>187992</v>
          </cell>
        </row>
        <row r="398">
          <cell r="D398">
            <v>166747</v>
          </cell>
        </row>
        <row r="399">
          <cell r="D399">
            <v>173733</v>
          </cell>
        </row>
        <row r="400">
          <cell r="D400">
            <v>168010</v>
          </cell>
        </row>
        <row r="401">
          <cell r="D401">
            <v>182778</v>
          </cell>
        </row>
        <row r="403">
          <cell r="D403">
            <v>576583</v>
          </cell>
        </row>
        <row r="404">
          <cell r="D404">
            <v>576584</v>
          </cell>
        </row>
        <row r="405">
          <cell r="D405">
            <v>576585</v>
          </cell>
        </row>
        <row r="406">
          <cell r="D406">
            <v>576586</v>
          </cell>
        </row>
        <row r="407">
          <cell r="D407">
            <v>576588</v>
          </cell>
        </row>
        <row r="408">
          <cell r="D408">
            <v>576589</v>
          </cell>
        </row>
        <row r="409">
          <cell r="D409">
            <v>576590</v>
          </cell>
        </row>
        <row r="410">
          <cell r="D410">
            <v>166750</v>
          </cell>
        </row>
        <row r="411">
          <cell r="D411">
            <v>576601</v>
          </cell>
        </row>
        <row r="412">
          <cell r="D412">
            <v>576602</v>
          </cell>
        </row>
        <row r="413">
          <cell r="D413">
            <v>306612</v>
          </cell>
        </row>
        <row r="414">
          <cell r="D414">
            <v>576603</v>
          </cell>
        </row>
        <row r="415">
          <cell r="D415">
            <v>166748</v>
          </cell>
        </row>
        <row r="416">
          <cell r="D416">
            <v>166749</v>
          </cell>
        </row>
        <row r="417">
          <cell r="D417">
            <v>166762</v>
          </cell>
        </row>
        <row r="418">
          <cell r="D418">
            <v>532660</v>
          </cell>
        </row>
        <row r="419">
          <cell r="D419">
            <v>563351</v>
          </cell>
        </row>
        <row r="422">
          <cell r="D422">
            <v>532656</v>
          </cell>
        </row>
        <row r="423">
          <cell r="D423">
            <v>168008</v>
          </cell>
        </row>
        <row r="424">
          <cell r="D424">
            <v>185231</v>
          </cell>
        </row>
        <row r="425">
          <cell r="D425">
            <v>168009</v>
          </cell>
        </row>
        <row r="426">
          <cell r="D426">
            <v>182897</v>
          </cell>
        </row>
        <row r="427">
          <cell r="D427">
            <v>167701</v>
          </cell>
        </row>
        <row r="428">
          <cell r="D428">
            <v>188133</v>
          </cell>
        </row>
        <row r="429">
          <cell r="D429">
            <v>183323</v>
          </cell>
        </row>
        <row r="430">
          <cell r="D430">
            <v>173731</v>
          </cell>
        </row>
        <row r="431">
          <cell r="D431">
            <v>183324</v>
          </cell>
        </row>
        <row r="432">
          <cell r="D432">
            <v>182899</v>
          </cell>
        </row>
        <row r="433">
          <cell r="D433">
            <v>167702</v>
          </cell>
        </row>
        <row r="434">
          <cell r="D434">
            <v>533345</v>
          </cell>
        </row>
        <row r="435">
          <cell r="D435">
            <v>533346</v>
          </cell>
        </row>
        <row r="436">
          <cell r="D436">
            <v>532266</v>
          </cell>
        </row>
        <row r="437">
          <cell r="D437">
            <v>186378</v>
          </cell>
        </row>
        <row r="438">
          <cell r="D438">
            <v>182898</v>
          </cell>
        </row>
        <row r="439">
          <cell r="D439">
            <v>167703</v>
          </cell>
        </row>
        <row r="451">
          <cell r="C451">
            <v>5</v>
          </cell>
        </row>
        <row r="453">
          <cell r="B453" t="str">
            <v>L:\!Прайсы\temp\Архив прайс-листов\3 Нижний Новгород Архив\1 Розничные (НН) Архив\Дымоходные системы Keranova Нижний Новгород архив.xls</v>
          </cell>
        </row>
        <row r="454">
          <cell r="B454" t="str">
            <v>L:\!Прайсы\temp\Архив прайс-листов\3 Нижний Новгород Архив\2 Прайс 10 (НН) Архив\Дымоходные системы Keranova Нижний Новгород 10 архив.xls</v>
          </cell>
        </row>
        <row r="455">
          <cell r="B455" t="str">
            <v>L:\!Прайсы\temp\Архив прайс-листов\3 Нижний Новгород Архив\3 Прайс 150 (НН) Архив\Дымоходные системы Keranova Нижний Новгород 150 архив.xls</v>
          </cell>
        </row>
        <row r="456">
          <cell r="B456" t="str">
            <v>L:\!Прайсы\temp\Архив прайс-листов\3 Нижний Новгород Архив\4 Дилерский (НН) Архив\Дымоходные системы Keranova Нижний Новгород Дилерский архив.xls</v>
          </cell>
        </row>
        <row r="457">
          <cell r="B457" t="str">
            <v>L:\!Прайсы\temp\Архив прайс-листов\3 Нижний Новгород Архив\5 Спецпрайс (НН) Архив\Дымоходные системы Keranova Нижний Новгород Спецпрайс архив.xls</v>
          </cell>
        </row>
        <row r="465">
          <cell r="D465">
            <v>534003</v>
          </cell>
        </row>
        <row r="466">
          <cell r="D466">
            <v>532326</v>
          </cell>
        </row>
        <row r="467">
          <cell r="D467">
            <v>532076</v>
          </cell>
        </row>
        <row r="468">
          <cell r="D468">
            <v>534089</v>
          </cell>
        </row>
        <row r="469">
          <cell r="D469">
            <v>534024</v>
          </cell>
        </row>
        <row r="470">
          <cell r="D470">
            <v>534053</v>
          </cell>
        </row>
        <row r="471">
          <cell r="D471">
            <v>423183</v>
          </cell>
        </row>
        <row r="472">
          <cell r="D472">
            <v>524118</v>
          </cell>
        </row>
        <row r="473">
          <cell r="D473">
            <v>531443</v>
          </cell>
        </row>
        <row r="474">
          <cell r="D474">
            <v>534090</v>
          </cell>
        </row>
        <row r="475">
          <cell r="D475">
            <v>534016</v>
          </cell>
        </row>
        <row r="476">
          <cell r="D476">
            <v>534045</v>
          </cell>
        </row>
        <row r="477">
          <cell r="D477">
            <v>534004</v>
          </cell>
        </row>
        <row r="478">
          <cell r="D478">
            <v>534067</v>
          </cell>
        </row>
        <row r="479">
          <cell r="D479">
            <v>534076</v>
          </cell>
        </row>
        <row r="480">
          <cell r="D480">
            <v>534091</v>
          </cell>
        </row>
        <row r="481">
          <cell r="D481">
            <v>534025</v>
          </cell>
        </row>
        <row r="482">
          <cell r="D482">
            <v>534054</v>
          </cell>
        </row>
        <row r="483">
          <cell r="D483">
            <v>534005</v>
          </cell>
        </row>
        <row r="484">
          <cell r="D484">
            <v>534069</v>
          </cell>
        </row>
        <row r="485">
          <cell r="D485">
            <v>534083</v>
          </cell>
        </row>
        <row r="486">
          <cell r="D486">
            <v>534100</v>
          </cell>
        </row>
        <row r="487">
          <cell r="D487">
            <v>534026</v>
          </cell>
        </row>
        <row r="488">
          <cell r="D488">
            <v>534055</v>
          </cell>
        </row>
        <row r="489">
          <cell r="D489">
            <v>423182</v>
          </cell>
        </row>
        <row r="490">
          <cell r="D490">
            <v>520713</v>
          </cell>
        </row>
        <row r="491">
          <cell r="D491">
            <v>531323</v>
          </cell>
        </row>
        <row r="492">
          <cell r="D492">
            <v>534101</v>
          </cell>
        </row>
        <row r="493">
          <cell r="D493">
            <v>534015</v>
          </cell>
        </row>
        <row r="494">
          <cell r="D494">
            <v>534044</v>
          </cell>
        </row>
        <row r="495">
          <cell r="D495">
            <v>310517</v>
          </cell>
        </row>
        <row r="496">
          <cell r="D496">
            <v>423179</v>
          </cell>
        </row>
        <row r="497">
          <cell r="D497">
            <v>520712</v>
          </cell>
        </row>
        <row r="498">
          <cell r="D498">
            <v>531324</v>
          </cell>
        </row>
        <row r="499">
          <cell r="D499">
            <v>534014</v>
          </cell>
        </row>
        <row r="500">
          <cell r="D500">
            <v>534043</v>
          </cell>
        </row>
        <row r="501">
          <cell r="D501">
            <v>532464</v>
          </cell>
        </row>
        <row r="502">
          <cell r="D502">
            <v>534068</v>
          </cell>
        </row>
        <row r="503">
          <cell r="D503">
            <v>534084</v>
          </cell>
        </row>
        <row r="504">
          <cell r="D504">
            <v>534104</v>
          </cell>
        </row>
        <row r="505">
          <cell r="D505">
            <v>534023</v>
          </cell>
        </row>
        <row r="506">
          <cell r="D506">
            <v>534052</v>
          </cell>
        </row>
        <row r="507">
          <cell r="D507">
            <v>534006</v>
          </cell>
        </row>
        <row r="508">
          <cell r="D508">
            <v>532327</v>
          </cell>
        </row>
        <row r="509">
          <cell r="D509">
            <v>534085</v>
          </cell>
        </row>
        <row r="510">
          <cell r="D510">
            <v>534106</v>
          </cell>
        </row>
        <row r="511">
          <cell r="D511">
            <v>534027</v>
          </cell>
        </row>
        <row r="512">
          <cell r="D512">
            <v>534056</v>
          </cell>
        </row>
        <row r="513">
          <cell r="D513">
            <v>534007</v>
          </cell>
        </row>
        <row r="514">
          <cell r="D514">
            <v>534070</v>
          </cell>
        </row>
        <row r="515">
          <cell r="D515">
            <v>534077</v>
          </cell>
        </row>
        <row r="516">
          <cell r="D516">
            <v>534092</v>
          </cell>
        </row>
        <row r="517">
          <cell r="D517">
            <v>534028</v>
          </cell>
        </row>
        <row r="518">
          <cell r="D518">
            <v>534057</v>
          </cell>
        </row>
        <row r="519">
          <cell r="D519">
            <v>534008</v>
          </cell>
        </row>
        <row r="520">
          <cell r="D520">
            <v>534071</v>
          </cell>
        </row>
        <row r="521">
          <cell r="D521">
            <v>534078</v>
          </cell>
        </row>
        <row r="522">
          <cell r="D522">
            <v>534093</v>
          </cell>
        </row>
        <row r="523">
          <cell r="D523">
            <v>534029</v>
          </cell>
        </row>
        <row r="524">
          <cell r="D524">
            <v>534058</v>
          </cell>
        </row>
        <row r="525">
          <cell r="D525">
            <v>423186</v>
          </cell>
        </row>
        <row r="526">
          <cell r="D526">
            <v>524120</v>
          </cell>
        </row>
        <row r="527">
          <cell r="D527">
            <v>534079</v>
          </cell>
        </row>
        <row r="528">
          <cell r="D528">
            <v>310519</v>
          </cell>
        </row>
        <row r="529">
          <cell r="D529">
            <v>534018</v>
          </cell>
        </row>
        <row r="530">
          <cell r="D530">
            <v>534047</v>
          </cell>
        </row>
        <row r="531">
          <cell r="D531">
            <v>534009</v>
          </cell>
        </row>
        <row r="532">
          <cell r="D532">
            <v>532330</v>
          </cell>
        </row>
        <row r="533">
          <cell r="D533">
            <v>534080</v>
          </cell>
        </row>
        <row r="534">
          <cell r="D534">
            <v>534094</v>
          </cell>
        </row>
        <row r="535">
          <cell r="D535">
            <v>534030</v>
          </cell>
        </row>
        <row r="536">
          <cell r="D536">
            <v>534059</v>
          </cell>
        </row>
        <row r="537">
          <cell r="D537">
            <v>423185</v>
          </cell>
        </row>
        <row r="538">
          <cell r="D538">
            <v>524119</v>
          </cell>
        </row>
        <row r="539">
          <cell r="D539">
            <v>534081</v>
          </cell>
        </row>
        <row r="540">
          <cell r="D540">
            <v>534097</v>
          </cell>
        </row>
        <row r="541">
          <cell r="D541">
            <v>534017</v>
          </cell>
        </row>
        <row r="542">
          <cell r="D542">
            <v>534046</v>
          </cell>
        </row>
        <row r="543">
          <cell r="D543">
            <v>520707</v>
          </cell>
        </row>
        <row r="544">
          <cell r="D544">
            <v>520708</v>
          </cell>
        </row>
        <row r="545">
          <cell r="D545">
            <v>531325</v>
          </cell>
        </row>
        <row r="546">
          <cell r="D546">
            <v>534098</v>
          </cell>
        </row>
        <row r="547">
          <cell r="D547">
            <v>534022</v>
          </cell>
        </row>
        <row r="548">
          <cell r="D548">
            <v>534051</v>
          </cell>
        </row>
        <row r="549">
          <cell r="D549">
            <v>534010</v>
          </cell>
        </row>
        <row r="550">
          <cell r="D550">
            <v>534072</v>
          </cell>
        </row>
        <row r="551">
          <cell r="D551">
            <v>566471</v>
          </cell>
        </row>
        <row r="552">
          <cell r="D552">
            <v>534082</v>
          </cell>
        </row>
        <row r="553">
          <cell r="D553">
            <v>534031</v>
          </cell>
        </row>
        <row r="554">
          <cell r="D554">
            <v>534060</v>
          </cell>
        </row>
        <row r="555">
          <cell r="D555">
            <v>520711</v>
          </cell>
        </row>
        <row r="556">
          <cell r="D556">
            <v>531326</v>
          </cell>
        </row>
        <row r="557">
          <cell r="D557">
            <v>534099</v>
          </cell>
        </row>
        <row r="558">
          <cell r="D558">
            <v>534033</v>
          </cell>
        </row>
        <row r="559">
          <cell r="D559">
            <v>534062</v>
          </cell>
        </row>
        <row r="560">
          <cell r="D560">
            <v>520688</v>
          </cell>
        </row>
        <row r="561">
          <cell r="D561">
            <v>520689</v>
          </cell>
        </row>
        <row r="562">
          <cell r="D562">
            <v>531329</v>
          </cell>
        </row>
        <row r="563">
          <cell r="D563">
            <v>534086</v>
          </cell>
        </row>
        <row r="564">
          <cell r="D564">
            <v>534021</v>
          </cell>
        </row>
        <row r="565">
          <cell r="D565">
            <v>534050</v>
          </cell>
        </row>
        <row r="566">
          <cell r="D566">
            <v>423194</v>
          </cell>
        </row>
        <row r="567">
          <cell r="D567">
            <v>524124</v>
          </cell>
        </row>
        <row r="568">
          <cell r="D568">
            <v>534073</v>
          </cell>
        </row>
        <row r="569">
          <cell r="D569">
            <v>534087</v>
          </cell>
        </row>
        <row r="570">
          <cell r="D570">
            <v>534020</v>
          </cell>
        </row>
        <row r="571">
          <cell r="D571">
            <v>534049</v>
          </cell>
        </row>
        <row r="572">
          <cell r="D572">
            <v>534012</v>
          </cell>
        </row>
        <row r="573">
          <cell r="D573">
            <v>532328</v>
          </cell>
        </row>
        <row r="574">
          <cell r="D574">
            <v>534075</v>
          </cell>
        </row>
        <row r="575">
          <cell r="D575">
            <v>534088</v>
          </cell>
        </row>
        <row r="576">
          <cell r="D576">
            <v>534032</v>
          </cell>
        </row>
        <row r="577">
          <cell r="D577">
            <v>534061</v>
          </cell>
        </row>
        <row r="578">
          <cell r="D578">
            <v>534189</v>
          </cell>
        </row>
        <row r="579">
          <cell r="D579">
            <v>534190</v>
          </cell>
        </row>
        <row r="580">
          <cell r="D580">
            <v>534191</v>
          </cell>
        </row>
        <row r="581">
          <cell r="D581">
            <v>534192</v>
          </cell>
        </row>
        <row r="583">
          <cell r="D583">
            <v>534200</v>
          </cell>
        </row>
        <row r="584">
          <cell r="D584">
            <v>632508</v>
          </cell>
        </row>
        <row r="585">
          <cell r="D585">
            <v>632509</v>
          </cell>
        </row>
        <row r="586">
          <cell r="D586">
            <v>632510</v>
          </cell>
        </row>
        <row r="587">
          <cell r="D587">
            <v>632517</v>
          </cell>
        </row>
        <row r="588">
          <cell r="D588">
            <v>632518</v>
          </cell>
        </row>
        <row r="589">
          <cell r="D589">
            <v>632519</v>
          </cell>
        </row>
        <row r="590">
          <cell r="D590">
            <v>632511</v>
          </cell>
        </row>
        <row r="591">
          <cell r="D591">
            <v>632512</v>
          </cell>
        </row>
        <row r="592">
          <cell r="D592">
            <v>632513</v>
          </cell>
        </row>
        <row r="593">
          <cell r="D593">
            <v>632514</v>
          </cell>
        </row>
        <row r="594">
          <cell r="D594">
            <v>632515</v>
          </cell>
        </row>
        <row r="595">
          <cell r="D595">
            <v>632516</v>
          </cell>
        </row>
        <row r="596">
          <cell r="D596">
            <v>632520</v>
          </cell>
        </row>
        <row r="597">
          <cell r="D597">
            <v>632521</v>
          </cell>
        </row>
        <row r="598">
          <cell r="D598">
            <v>632522</v>
          </cell>
        </row>
        <row r="599">
          <cell r="D599">
            <v>534201</v>
          </cell>
        </row>
        <row r="600">
          <cell r="D600">
            <v>534202</v>
          </cell>
        </row>
        <row r="601">
          <cell r="D601">
            <v>534203</v>
          </cell>
        </row>
        <row r="602">
          <cell r="D602">
            <v>534206</v>
          </cell>
        </row>
        <row r="603">
          <cell r="D603">
            <v>534207</v>
          </cell>
        </row>
        <row r="604">
          <cell r="D604">
            <v>534208</v>
          </cell>
        </row>
        <row r="605">
          <cell r="D605">
            <v>534209</v>
          </cell>
        </row>
        <row r="606">
          <cell r="D606">
            <v>534210</v>
          </cell>
        </row>
        <row r="607">
          <cell r="D607">
            <v>534211</v>
          </cell>
        </row>
        <row r="608">
          <cell r="D608">
            <v>534212</v>
          </cell>
        </row>
        <row r="609">
          <cell r="D609">
            <v>534213</v>
          </cell>
        </row>
        <row r="610">
          <cell r="D610">
            <v>534214</v>
          </cell>
        </row>
        <row r="611">
          <cell r="D611">
            <v>534216</v>
          </cell>
        </row>
        <row r="612">
          <cell r="D612">
            <v>534215</v>
          </cell>
        </row>
        <row r="613">
          <cell r="D613">
            <v>534217</v>
          </cell>
        </row>
        <row r="614">
          <cell r="D614">
            <v>534218</v>
          </cell>
        </row>
        <row r="615">
          <cell r="D615">
            <v>534219</v>
          </cell>
        </row>
        <row r="616">
          <cell r="D616">
            <v>534220</v>
          </cell>
        </row>
        <row r="617">
          <cell r="D617">
            <v>533960</v>
          </cell>
        </row>
        <row r="618">
          <cell r="D618">
            <v>533961</v>
          </cell>
        </row>
        <row r="619">
          <cell r="D619">
            <v>533339</v>
          </cell>
        </row>
        <row r="620">
          <cell r="D620">
            <v>534113</v>
          </cell>
        </row>
        <row r="621">
          <cell r="D621">
            <v>534118</v>
          </cell>
        </row>
        <row r="622">
          <cell r="D622">
            <v>534119</v>
          </cell>
        </row>
        <row r="623">
          <cell r="D623">
            <v>534221</v>
          </cell>
        </row>
        <row r="624">
          <cell r="D624">
            <v>534222</v>
          </cell>
        </row>
        <row r="625">
          <cell r="D625">
            <v>534223</v>
          </cell>
        </row>
        <row r="626">
          <cell r="D626">
            <v>534224</v>
          </cell>
        </row>
        <row r="627">
          <cell r="D627">
            <v>534225</v>
          </cell>
        </row>
        <row r="628">
          <cell r="D628">
            <v>534226</v>
          </cell>
        </row>
        <row r="629">
          <cell r="D629">
            <v>534227</v>
          </cell>
        </row>
        <row r="630">
          <cell r="D630">
            <v>534228</v>
          </cell>
        </row>
        <row r="631">
          <cell r="D631">
            <v>534244</v>
          </cell>
        </row>
        <row r="632">
          <cell r="D632">
            <v>534245</v>
          </cell>
        </row>
        <row r="633">
          <cell r="D633">
            <v>534246</v>
          </cell>
        </row>
        <row r="634">
          <cell r="D634">
            <v>534247</v>
          </cell>
        </row>
        <row r="635">
          <cell r="D635">
            <v>533962</v>
          </cell>
        </row>
        <row r="636">
          <cell r="D636">
            <v>533963</v>
          </cell>
        </row>
        <row r="637">
          <cell r="D637">
            <v>534131</v>
          </cell>
        </row>
        <row r="638">
          <cell r="D638">
            <v>534132</v>
          </cell>
        </row>
        <row r="639">
          <cell r="D639">
            <v>534133</v>
          </cell>
        </row>
        <row r="640">
          <cell r="D640">
            <v>534137</v>
          </cell>
        </row>
        <row r="641">
          <cell r="D641">
            <v>534248</v>
          </cell>
        </row>
        <row r="642">
          <cell r="D642">
            <v>534249</v>
          </cell>
        </row>
        <row r="643">
          <cell r="D643">
            <v>534250</v>
          </cell>
        </row>
        <row r="644">
          <cell r="D644">
            <v>534251</v>
          </cell>
        </row>
        <row r="645">
          <cell r="D645">
            <v>534252</v>
          </cell>
        </row>
        <row r="646">
          <cell r="D646">
            <v>534253</v>
          </cell>
        </row>
        <row r="647">
          <cell r="D647">
            <v>534254</v>
          </cell>
        </row>
        <row r="648">
          <cell r="D648">
            <v>534255</v>
          </cell>
        </row>
        <row r="649">
          <cell r="D649">
            <v>534256</v>
          </cell>
        </row>
        <row r="650">
          <cell r="D650">
            <v>534257</v>
          </cell>
        </row>
        <row r="652">
          <cell r="D652">
            <v>534259</v>
          </cell>
        </row>
        <row r="653">
          <cell r="D653">
            <v>423191</v>
          </cell>
        </row>
        <row r="654">
          <cell r="D654">
            <v>524125</v>
          </cell>
        </row>
        <row r="655">
          <cell r="D655">
            <v>531327</v>
          </cell>
        </row>
        <row r="656">
          <cell r="D656">
            <v>534095</v>
          </cell>
        </row>
        <row r="657">
          <cell r="D657">
            <v>534019</v>
          </cell>
        </row>
        <row r="658">
          <cell r="D658">
            <v>534048</v>
          </cell>
        </row>
        <row r="659">
          <cell r="D659">
            <v>576610</v>
          </cell>
        </row>
        <row r="660">
          <cell r="D660">
            <v>576611</v>
          </cell>
        </row>
        <row r="661">
          <cell r="D661">
            <v>534096</v>
          </cell>
        </row>
        <row r="662">
          <cell r="D662">
            <v>534063</v>
          </cell>
        </row>
        <row r="663">
          <cell r="D663">
            <v>533945</v>
          </cell>
        </row>
        <row r="664">
          <cell r="D664">
            <v>533946</v>
          </cell>
        </row>
        <row r="665">
          <cell r="D665">
            <v>533947</v>
          </cell>
        </row>
        <row r="666">
          <cell r="D666">
            <v>533948</v>
          </cell>
        </row>
        <row r="667">
          <cell r="D667">
            <v>533949</v>
          </cell>
        </row>
        <row r="668">
          <cell r="D668">
            <v>533950</v>
          </cell>
        </row>
        <row r="669">
          <cell r="D669">
            <v>576612</v>
          </cell>
        </row>
        <row r="670">
          <cell r="D670">
            <v>533998</v>
          </cell>
        </row>
        <row r="671">
          <cell r="D671">
            <v>533999</v>
          </cell>
        </row>
        <row r="672">
          <cell r="D672">
            <v>534000</v>
          </cell>
        </row>
        <row r="673">
          <cell r="D673">
            <v>534001</v>
          </cell>
        </row>
        <row r="674">
          <cell r="D674">
            <v>534002</v>
          </cell>
        </row>
        <row r="686">
          <cell r="C686">
            <v>6</v>
          </cell>
        </row>
        <row r="688">
          <cell r="B688" t="str">
            <v>L:\!Прайсы\temp\Архив прайс-листов\3 Нижний Новгород Архив\1 Розничные (НН) Архив\Дымоходные системы ICS Нижний Новгород архив.xls</v>
          </cell>
        </row>
        <row r="689">
          <cell r="B689" t="str">
            <v>L:\!Прайсы\temp\Архив прайс-листов\3 Нижний Новгород Архив\2 Прайс 10 (НН) Архив\Дымоходные системы ICS Нижний Новгород 10 архив.xls</v>
          </cell>
        </row>
        <row r="690">
          <cell r="B690" t="str">
            <v>L:\!Прайсы\temp\Архив прайс-листов\3 Нижний Новгород Архив\3 Прайс 150 (НН) Архив\Дымоходные системы ICS Нижний Новгород 150 архив.xls</v>
          </cell>
        </row>
        <row r="691">
          <cell r="B691" t="str">
            <v>L:\!Прайсы\temp\Архив прайс-листов\3 Нижний Новгород Архив\4 Дилерский (НН) Архив\Дымоходные системы ICS Нижний Новгород Дилерский архив.xls</v>
          </cell>
        </row>
        <row r="692">
          <cell r="B692" t="str">
            <v>L:\!Прайсы\temp\Архив прайс-листов\3 Нижний Новгород Архив\5 Спецпрайс (НН) Архив\Дымоходные системы ICS Нижний Новгород Спецпрайс архив.xls</v>
          </cell>
        </row>
        <row r="700">
          <cell r="D700">
            <v>534412</v>
          </cell>
        </row>
        <row r="701">
          <cell r="D701">
            <v>534480</v>
          </cell>
        </row>
        <row r="702">
          <cell r="D702">
            <v>534393</v>
          </cell>
        </row>
        <row r="703">
          <cell r="D703">
            <v>534458</v>
          </cell>
        </row>
        <row r="704">
          <cell r="D704">
            <v>534499</v>
          </cell>
        </row>
        <row r="705">
          <cell r="D705">
            <v>534516</v>
          </cell>
        </row>
        <row r="706">
          <cell r="D706">
            <v>534567</v>
          </cell>
        </row>
        <row r="707">
          <cell r="D707">
            <v>534584</v>
          </cell>
        </row>
        <row r="708">
          <cell r="D708">
            <v>534413</v>
          </cell>
        </row>
        <row r="709">
          <cell r="D709">
            <v>534482</v>
          </cell>
        </row>
        <row r="710">
          <cell r="D710">
            <v>534394</v>
          </cell>
        </row>
        <row r="711">
          <cell r="D711">
            <v>534460</v>
          </cell>
        </row>
        <row r="712">
          <cell r="D712">
            <v>534500</v>
          </cell>
        </row>
        <row r="713">
          <cell r="D713">
            <v>534517</v>
          </cell>
        </row>
        <row r="714">
          <cell r="D714">
            <v>534568</v>
          </cell>
        </row>
        <row r="715">
          <cell r="D715">
            <v>534585</v>
          </cell>
        </row>
        <row r="716">
          <cell r="D716">
            <v>534414</v>
          </cell>
        </row>
        <row r="717">
          <cell r="D717">
            <v>534483</v>
          </cell>
        </row>
        <row r="718">
          <cell r="D718">
            <v>534395</v>
          </cell>
        </row>
        <row r="719">
          <cell r="D719">
            <v>534461</v>
          </cell>
        </row>
        <row r="720">
          <cell r="D720">
            <v>534501</v>
          </cell>
        </row>
        <row r="721">
          <cell r="D721">
            <v>534518</v>
          </cell>
        </row>
        <row r="722">
          <cell r="D722">
            <v>534569</v>
          </cell>
        </row>
        <row r="723">
          <cell r="D723">
            <v>534586</v>
          </cell>
        </row>
        <row r="724">
          <cell r="D724">
            <v>534409</v>
          </cell>
        </row>
        <row r="725">
          <cell r="D725">
            <v>534493</v>
          </cell>
        </row>
        <row r="726">
          <cell r="D726">
            <v>524825</v>
          </cell>
        </row>
        <row r="727">
          <cell r="D727">
            <v>534471</v>
          </cell>
        </row>
        <row r="728">
          <cell r="D728">
            <v>534512</v>
          </cell>
        </row>
        <row r="729">
          <cell r="D729">
            <v>534683</v>
          </cell>
        </row>
        <row r="730">
          <cell r="D730">
            <v>534580</v>
          </cell>
        </row>
        <row r="731">
          <cell r="D731">
            <v>410503</v>
          </cell>
        </row>
        <row r="732">
          <cell r="D732">
            <v>534415</v>
          </cell>
        </row>
        <row r="733">
          <cell r="D733">
            <v>534494</v>
          </cell>
        </row>
        <row r="734">
          <cell r="D734">
            <v>534396</v>
          </cell>
        </row>
        <row r="735">
          <cell r="D735">
            <v>534472</v>
          </cell>
        </row>
        <row r="736">
          <cell r="D736">
            <v>534513</v>
          </cell>
        </row>
        <row r="737">
          <cell r="D737">
            <v>534551</v>
          </cell>
        </row>
        <row r="738">
          <cell r="D738">
            <v>534581</v>
          </cell>
        </row>
        <row r="739">
          <cell r="D739">
            <v>534587</v>
          </cell>
        </row>
        <row r="740">
          <cell r="D740">
            <v>534410</v>
          </cell>
        </row>
        <row r="741">
          <cell r="D741">
            <v>534495</v>
          </cell>
        </row>
        <row r="742">
          <cell r="D742">
            <v>524826</v>
          </cell>
        </row>
        <row r="743">
          <cell r="D743">
            <v>534473</v>
          </cell>
        </row>
        <row r="744">
          <cell r="D744">
            <v>534514</v>
          </cell>
        </row>
        <row r="745">
          <cell r="D745">
            <v>534684</v>
          </cell>
        </row>
        <row r="746">
          <cell r="D746">
            <v>534582</v>
          </cell>
        </row>
        <row r="747">
          <cell r="D747">
            <v>410504</v>
          </cell>
        </row>
        <row r="748">
          <cell r="D748">
            <v>534416</v>
          </cell>
        </row>
        <row r="749">
          <cell r="D749">
            <v>534496</v>
          </cell>
        </row>
        <row r="750">
          <cell r="D750">
            <v>534397</v>
          </cell>
        </row>
        <row r="751">
          <cell r="D751">
            <v>534474</v>
          </cell>
        </row>
        <row r="752">
          <cell r="D752">
            <v>534515</v>
          </cell>
        </row>
        <row r="753">
          <cell r="D753">
            <v>534552</v>
          </cell>
        </row>
        <row r="754">
          <cell r="D754">
            <v>534583</v>
          </cell>
        </row>
        <row r="755">
          <cell r="D755">
            <v>534588</v>
          </cell>
        </row>
        <row r="756">
          <cell r="D756">
            <v>534417</v>
          </cell>
        </row>
        <row r="757">
          <cell r="D757">
            <v>534484</v>
          </cell>
        </row>
        <row r="758">
          <cell r="D758">
            <v>534398</v>
          </cell>
        </row>
        <row r="759">
          <cell r="D759">
            <v>534462</v>
          </cell>
        </row>
        <row r="760">
          <cell r="D760">
            <v>534502</v>
          </cell>
        </row>
        <row r="761">
          <cell r="D761">
            <v>534553</v>
          </cell>
        </row>
        <row r="762">
          <cell r="D762">
            <v>534570</v>
          </cell>
        </row>
        <row r="763">
          <cell r="D763">
            <v>534589</v>
          </cell>
        </row>
        <row r="764">
          <cell r="D764">
            <v>534418</v>
          </cell>
        </row>
        <row r="765">
          <cell r="D765">
            <v>534485</v>
          </cell>
        </row>
        <row r="766">
          <cell r="D766">
            <v>534399</v>
          </cell>
        </row>
        <row r="767">
          <cell r="D767">
            <v>534463</v>
          </cell>
        </row>
        <row r="768">
          <cell r="D768">
            <v>534503</v>
          </cell>
        </row>
        <row r="769">
          <cell r="D769">
            <v>534554</v>
          </cell>
        </row>
        <row r="770">
          <cell r="D770">
            <v>534571</v>
          </cell>
        </row>
        <row r="771">
          <cell r="D771">
            <v>534590</v>
          </cell>
        </row>
        <row r="772">
          <cell r="D772">
            <v>534411</v>
          </cell>
        </row>
        <row r="773">
          <cell r="D773">
            <v>534486</v>
          </cell>
        </row>
        <row r="774">
          <cell r="D774">
            <v>524829</v>
          </cell>
        </row>
        <row r="775">
          <cell r="D775">
            <v>534464</v>
          </cell>
        </row>
        <row r="776">
          <cell r="D776">
            <v>534504</v>
          </cell>
        </row>
        <row r="777">
          <cell r="D777">
            <v>534555</v>
          </cell>
        </row>
        <row r="778">
          <cell r="D778">
            <v>534572</v>
          </cell>
        </row>
        <row r="779">
          <cell r="D779">
            <v>534591</v>
          </cell>
        </row>
        <row r="780">
          <cell r="D780">
            <v>534419</v>
          </cell>
        </row>
        <row r="781">
          <cell r="D781">
            <v>534487</v>
          </cell>
        </row>
        <row r="782">
          <cell r="D782">
            <v>534400</v>
          </cell>
        </row>
        <row r="783">
          <cell r="D783">
            <v>534465</v>
          </cell>
        </row>
        <row r="784">
          <cell r="D784">
            <v>534505</v>
          </cell>
        </row>
        <row r="785">
          <cell r="D785">
            <v>534556</v>
          </cell>
        </row>
        <row r="786">
          <cell r="D786">
            <v>534573</v>
          </cell>
        </row>
        <row r="787">
          <cell r="D787">
            <v>534592</v>
          </cell>
        </row>
        <row r="788">
          <cell r="D788">
            <v>534420</v>
          </cell>
        </row>
        <row r="789">
          <cell r="D789">
            <v>534490</v>
          </cell>
        </row>
        <row r="790">
          <cell r="D790">
            <v>534401</v>
          </cell>
        </row>
        <row r="791">
          <cell r="D791">
            <v>534468</v>
          </cell>
        </row>
        <row r="792">
          <cell r="D792">
            <v>534508</v>
          </cell>
        </row>
        <row r="793">
          <cell r="D793">
            <v>534557</v>
          </cell>
        </row>
        <row r="794">
          <cell r="D794">
            <v>534576</v>
          </cell>
        </row>
        <row r="795">
          <cell r="D795">
            <v>534593</v>
          </cell>
        </row>
        <row r="796">
          <cell r="D796">
            <v>534421</v>
          </cell>
        </row>
        <row r="797">
          <cell r="D797">
            <v>534491</v>
          </cell>
        </row>
        <row r="798">
          <cell r="D798">
            <v>534402</v>
          </cell>
        </row>
        <row r="799">
          <cell r="D799">
            <v>534469</v>
          </cell>
        </row>
        <row r="800">
          <cell r="D800">
            <v>534509</v>
          </cell>
        </row>
        <row r="801">
          <cell r="D801">
            <v>534558</v>
          </cell>
        </row>
        <row r="802">
          <cell r="D802">
            <v>534577</v>
          </cell>
        </row>
        <row r="803">
          <cell r="D803">
            <v>534594</v>
          </cell>
        </row>
        <row r="804">
          <cell r="D804">
            <v>534644</v>
          </cell>
        </row>
        <row r="805">
          <cell r="D805">
            <v>534601</v>
          </cell>
        </row>
        <row r="806">
          <cell r="D806">
            <v>534645</v>
          </cell>
        </row>
        <row r="807">
          <cell r="D807">
            <v>534602</v>
          </cell>
        </row>
        <row r="808">
          <cell r="D808">
            <v>534646</v>
          </cell>
        </row>
        <row r="809">
          <cell r="D809">
            <v>534603</v>
          </cell>
        </row>
        <row r="810">
          <cell r="D810">
            <v>534647</v>
          </cell>
        </row>
        <row r="811">
          <cell r="D811">
            <v>534604</v>
          </cell>
        </row>
        <row r="812">
          <cell r="D812">
            <v>534423</v>
          </cell>
        </row>
        <row r="813">
          <cell r="D813">
            <v>534481</v>
          </cell>
        </row>
        <row r="814">
          <cell r="D814">
            <v>534405</v>
          </cell>
        </row>
        <row r="815">
          <cell r="D815">
            <v>534459</v>
          </cell>
        </row>
        <row r="816">
          <cell r="D816">
            <v>534498</v>
          </cell>
        </row>
        <row r="817">
          <cell r="D817">
            <v>529709</v>
          </cell>
        </row>
        <row r="818">
          <cell r="D818">
            <v>534566</v>
          </cell>
        </row>
        <row r="819">
          <cell r="D819">
            <v>534596</v>
          </cell>
        </row>
        <row r="820">
          <cell r="D820">
            <v>582907</v>
          </cell>
        </row>
        <row r="821">
          <cell r="D821">
            <v>534492</v>
          </cell>
        </row>
        <row r="822">
          <cell r="D822">
            <v>566763</v>
          </cell>
        </row>
        <row r="823">
          <cell r="D823">
            <v>534470</v>
          </cell>
        </row>
        <row r="824">
          <cell r="D824">
            <v>537815</v>
          </cell>
        </row>
        <row r="825">
          <cell r="D825">
            <v>534563</v>
          </cell>
        </row>
        <row r="826">
          <cell r="D826">
            <v>571050</v>
          </cell>
        </row>
        <row r="827">
          <cell r="D827">
            <v>410509</v>
          </cell>
        </row>
        <row r="828">
          <cell r="D828">
            <v>534424</v>
          </cell>
        </row>
        <row r="829">
          <cell r="D829">
            <v>534478</v>
          </cell>
        </row>
        <row r="830">
          <cell r="D830">
            <v>534406</v>
          </cell>
        </row>
        <row r="831">
          <cell r="D831">
            <v>524925</v>
          </cell>
        </row>
        <row r="832">
          <cell r="D832">
            <v>534511</v>
          </cell>
        </row>
        <row r="833">
          <cell r="D833">
            <v>534560</v>
          </cell>
        </row>
        <row r="834">
          <cell r="D834">
            <v>566667</v>
          </cell>
        </row>
        <row r="835">
          <cell r="D835">
            <v>534652</v>
          </cell>
        </row>
        <row r="836">
          <cell r="D836">
            <v>534609</v>
          </cell>
        </row>
        <row r="839">
          <cell r="D839">
            <v>534654</v>
          </cell>
        </row>
        <row r="841">
          <cell r="D841">
            <v>534655</v>
          </cell>
        </row>
        <row r="842">
          <cell r="D842">
            <v>534612</v>
          </cell>
        </row>
        <row r="843">
          <cell r="D843">
            <v>534648</v>
          </cell>
        </row>
        <row r="844">
          <cell r="D844">
            <v>534605</v>
          </cell>
        </row>
        <row r="845">
          <cell r="D845">
            <v>610031</v>
          </cell>
        </row>
        <row r="846">
          <cell r="D846">
            <v>534651</v>
          </cell>
        </row>
        <row r="847">
          <cell r="D847">
            <v>534608</v>
          </cell>
        </row>
        <row r="849">
          <cell r="D849">
            <v>534607</v>
          </cell>
        </row>
        <row r="850">
          <cell r="D850">
            <v>534656</v>
          </cell>
        </row>
        <row r="851">
          <cell r="D851">
            <v>534613</v>
          </cell>
        </row>
        <row r="854">
          <cell r="D854">
            <v>534658</v>
          </cell>
        </row>
        <row r="855">
          <cell r="D855">
            <v>534615</v>
          </cell>
        </row>
        <row r="856">
          <cell r="D856">
            <v>534659</v>
          </cell>
        </row>
        <row r="857">
          <cell r="D857">
            <v>534616</v>
          </cell>
        </row>
        <row r="858">
          <cell r="D858">
            <v>534660</v>
          </cell>
        </row>
        <row r="859">
          <cell r="D859">
            <v>534617</v>
          </cell>
        </row>
        <row r="862">
          <cell r="D862">
            <v>534662</v>
          </cell>
        </row>
        <row r="863">
          <cell r="D863">
            <v>534619</v>
          </cell>
        </row>
        <row r="864">
          <cell r="D864">
            <v>534663</v>
          </cell>
        </row>
        <row r="865">
          <cell r="D865">
            <v>534620</v>
          </cell>
        </row>
        <row r="866">
          <cell r="D866">
            <v>534642</v>
          </cell>
        </row>
        <row r="867">
          <cell r="D867">
            <v>534599</v>
          </cell>
        </row>
        <row r="868">
          <cell r="D868">
            <v>534641</v>
          </cell>
        </row>
        <row r="869">
          <cell r="D869">
            <v>524830</v>
          </cell>
        </row>
        <row r="870">
          <cell r="D870">
            <v>534643</v>
          </cell>
        </row>
        <row r="871">
          <cell r="D871">
            <v>534600</v>
          </cell>
        </row>
        <row r="872">
          <cell r="D872">
            <v>571023</v>
          </cell>
        </row>
        <row r="873">
          <cell r="D873">
            <v>563137</v>
          </cell>
        </row>
        <row r="874">
          <cell r="D874">
            <v>534672</v>
          </cell>
        </row>
        <row r="875">
          <cell r="D875">
            <v>534629</v>
          </cell>
        </row>
        <row r="876">
          <cell r="D876">
            <v>534673</v>
          </cell>
        </row>
        <row r="877">
          <cell r="D877">
            <v>534630</v>
          </cell>
        </row>
        <row r="878">
          <cell r="D878">
            <v>534674</v>
          </cell>
        </row>
        <row r="879">
          <cell r="D879">
            <v>534631</v>
          </cell>
        </row>
        <row r="880">
          <cell r="D880">
            <v>534675</v>
          </cell>
        </row>
        <row r="881">
          <cell r="D881">
            <v>534632</v>
          </cell>
        </row>
        <row r="882">
          <cell r="D882">
            <v>534664</v>
          </cell>
        </row>
        <row r="883">
          <cell r="D883">
            <v>534621</v>
          </cell>
        </row>
        <row r="884">
          <cell r="D884">
            <v>534665</v>
          </cell>
        </row>
        <row r="885">
          <cell r="D885">
            <v>534622</v>
          </cell>
        </row>
        <row r="886">
          <cell r="D886">
            <v>534666</v>
          </cell>
        </row>
        <row r="887">
          <cell r="D887">
            <v>534623</v>
          </cell>
        </row>
        <row r="888">
          <cell r="D888">
            <v>534667</v>
          </cell>
        </row>
        <row r="889">
          <cell r="D889">
            <v>534624</v>
          </cell>
        </row>
        <row r="890">
          <cell r="D890">
            <v>534668</v>
          </cell>
        </row>
        <row r="891">
          <cell r="D891">
            <v>534625</v>
          </cell>
        </row>
        <row r="892">
          <cell r="D892">
            <v>534669</v>
          </cell>
        </row>
        <row r="893">
          <cell r="D893">
            <v>534626</v>
          </cell>
        </row>
        <row r="894">
          <cell r="D894">
            <v>534670</v>
          </cell>
        </row>
        <row r="895">
          <cell r="D895">
            <v>534627</v>
          </cell>
        </row>
        <row r="896">
          <cell r="D896">
            <v>534671</v>
          </cell>
        </row>
        <row r="897">
          <cell r="D897">
            <v>534628</v>
          </cell>
        </row>
        <row r="898">
          <cell r="D898">
            <v>534676</v>
          </cell>
        </row>
        <row r="899">
          <cell r="D899">
            <v>534633</v>
          </cell>
        </row>
        <row r="900">
          <cell r="D900">
            <v>534677</v>
          </cell>
        </row>
        <row r="901">
          <cell r="D901">
            <v>534634</v>
          </cell>
        </row>
        <row r="902">
          <cell r="D902">
            <v>585295</v>
          </cell>
        </row>
        <row r="903">
          <cell r="D903">
            <v>568975</v>
          </cell>
        </row>
        <row r="904">
          <cell r="D904">
            <v>534678</v>
          </cell>
        </row>
        <row r="905">
          <cell r="D905">
            <v>534635</v>
          </cell>
        </row>
        <row r="906">
          <cell r="D906">
            <v>534679</v>
          </cell>
        </row>
        <row r="907">
          <cell r="D907">
            <v>534636</v>
          </cell>
        </row>
        <row r="908">
          <cell r="D908">
            <v>534680</v>
          </cell>
        </row>
        <row r="909">
          <cell r="D909">
            <v>534637</v>
          </cell>
        </row>
        <row r="910">
          <cell r="D910">
            <v>534681</v>
          </cell>
        </row>
        <row r="911">
          <cell r="D911">
            <v>534638</v>
          </cell>
        </row>
        <row r="912">
          <cell r="D912">
            <v>534682</v>
          </cell>
        </row>
        <row r="913">
          <cell r="D913">
            <v>534639</v>
          </cell>
        </row>
        <row r="914">
          <cell r="D914">
            <v>534408</v>
          </cell>
        </row>
        <row r="915">
          <cell r="D915">
            <v>534488</v>
          </cell>
        </row>
        <row r="916">
          <cell r="D916">
            <v>524821</v>
          </cell>
        </row>
        <row r="917">
          <cell r="D917">
            <v>534466</v>
          </cell>
        </row>
        <row r="918">
          <cell r="D918">
            <v>534506</v>
          </cell>
        </row>
        <row r="919">
          <cell r="D919">
            <v>534561</v>
          </cell>
        </row>
        <row r="920">
          <cell r="D920">
            <v>534574</v>
          </cell>
        </row>
        <row r="921">
          <cell r="D921">
            <v>534597</v>
          </cell>
        </row>
        <row r="922">
          <cell r="D922">
            <v>534451</v>
          </cell>
        </row>
        <row r="923">
          <cell r="D923">
            <v>534489</v>
          </cell>
        </row>
        <row r="924">
          <cell r="D924">
            <v>534449</v>
          </cell>
        </row>
        <row r="925">
          <cell r="D925">
            <v>534467</v>
          </cell>
        </row>
        <row r="926">
          <cell r="D926">
            <v>534507</v>
          </cell>
        </row>
        <row r="927">
          <cell r="D927">
            <v>534562</v>
          </cell>
        </row>
        <row r="928">
          <cell r="D928">
            <v>534575</v>
          </cell>
        </row>
        <row r="929">
          <cell r="D929">
            <v>534598</v>
          </cell>
        </row>
        <row r="930">
          <cell r="D930">
            <v>582913</v>
          </cell>
        </row>
        <row r="931">
          <cell r="D931">
            <v>534479</v>
          </cell>
        </row>
        <row r="932">
          <cell r="D932">
            <v>566761</v>
          </cell>
        </row>
        <row r="933">
          <cell r="D933">
            <v>534445</v>
          </cell>
        </row>
        <row r="934">
          <cell r="D934">
            <v>582914</v>
          </cell>
        </row>
        <row r="935">
          <cell r="D935">
            <v>534564</v>
          </cell>
        </row>
        <row r="937">
          <cell r="D937">
            <v>534579</v>
          </cell>
        </row>
        <row r="938">
          <cell r="D938">
            <v>534687</v>
          </cell>
        </row>
        <row r="939">
          <cell r="D939">
            <v>534442</v>
          </cell>
        </row>
        <row r="940">
          <cell r="D940">
            <v>534688</v>
          </cell>
        </row>
        <row r="941">
          <cell r="D941">
            <v>534444</v>
          </cell>
        </row>
        <row r="953">
          <cell r="C953">
            <v>7</v>
          </cell>
        </row>
        <row r="955">
          <cell r="B955" t="str">
            <v>L:\!Прайсы\temp\Архив прайс-листов\3 Нижний Новгород Архив\1 Розничные (НН) Архив\Дымоходные системы Permeter Нижний Новгород архив.xls</v>
          </cell>
        </row>
        <row r="956">
          <cell r="B956" t="str">
            <v>L:\!Прайсы\temp\Архив прайс-листов\3 Нижний Новгород Архив\2 Прайс 10 (НН) Архив\Дымоходные системы Permeter Нижний Новгород 10 архив.xls</v>
          </cell>
        </row>
        <row r="957">
          <cell r="B957" t="str">
            <v>L:\!Прайсы\temp\Архив прайс-листов\3 Нижний Новгород Архив\3 Прайс 150 (НН) Архив\Дымоходные системы Permeter Нижний Новгород 150 архив.xls</v>
          </cell>
        </row>
        <row r="958">
          <cell r="B958" t="str">
            <v>L:\!Прайсы\temp\Архив прайс-листов\3 Нижний Новгород Архив\4 Дилерский (НН) Архив\Дымоходные системы Permeter Нижний Новгород Дилерский архив.xls</v>
          </cell>
        </row>
        <row r="959">
          <cell r="B959" t="str">
            <v>L:\!Прайсы\temp\Архив прайс-листов\3 Нижний Новгород Архив\5 Спецпрайс (НН) Архив\Дымоходные системы Permeter Нижний Новгород Спецпрайс архив.xls</v>
          </cell>
        </row>
      </sheetData>
      <sheetData sheetId="2">
        <row r="41">
          <cell r="C41" t="str">
            <v>В нашем ассортименте также представлены материалы:</v>
          </cell>
        </row>
        <row r="42">
          <cell r="C42" t="str">
            <v>металлочерепица; гибкая черепица; керамическая черепица; цементно-песчаная черепица; кровельный сланец; кровельная медь; кровельный алюминий;</v>
          </cell>
        </row>
        <row r="43">
          <cell r="C43" t="str">
            <v>титан-цинк; сталь для фальцевой кровли; композитная черепица; ондулин; медные, стальные, алюминиевые и пластиковые водостоки;</v>
          </cell>
        </row>
        <row r="44">
          <cell r="C44" t="str">
            <v>виниловый сайдинг; облицовочный и тротуарный кирпич; облицовочная плитка "под кирпич"; кладочные растворы; штукатурные фасады;</v>
          </cell>
        </row>
        <row r="45">
          <cell r="C45" t="str">
            <v>дымоходные системы; гидроизоляция; пароизоляция; утеплители; мансардные окна.</v>
          </cell>
        </row>
        <row r="46">
          <cell r="C46" t="str">
            <v>Подробную информацию о всех материалах можно узнать на сайте www.unikma.ru.</v>
          </cell>
        </row>
      </sheetData>
      <sheetData sheetId="7">
        <row r="27">
          <cell r="C27" t="str">
            <v>В нашем ассортименте также представлены материалы:</v>
          </cell>
        </row>
        <row r="28">
          <cell r="C28" t="str">
            <v>металлочерепица; гибкая черепица; керамическая черепица; цементно-песчаная черепица; кровельный сланец; кровельная медь; кровельный алюминий;</v>
          </cell>
        </row>
        <row r="29">
          <cell r="C29" t="str">
            <v>титан-цинк; сталь для фальцевой кровли; композитная черепица; ондулин; медные, стальные, алюминиевые и пластиковые водостоки;</v>
          </cell>
        </row>
        <row r="30">
          <cell r="C30" t="str">
            <v>виниловый сайдинг; облицовочный и тротуарный кирпич; облицовочная плитка "под кирпич"; кладочные растворы; штукатурные фасады;</v>
          </cell>
        </row>
        <row r="31">
          <cell r="C31" t="str">
            <v>дымоходные системы; гидроизоляция; пароизоляция; утеплители; мансардные окна.</v>
          </cell>
        </row>
        <row r="32">
          <cell r="C32" t="str">
            <v>Подробную информацию о всех материалах можно узнать на сайте www.unikma.ru.</v>
          </cell>
        </row>
      </sheetData>
      <sheetData sheetId="12">
        <row r="39">
          <cell r="C39" t="str">
            <v>В нашем ассортименте также представлены материалы:</v>
          </cell>
        </row>
        <row r="40">
          <cell r="C40" t="str">
            <v>металлочерепица; гибкая черепица; керамическая черепица; цементно-песчаная черепица; кровельный сланец; кровельная медь; кровельный алюминий;</v>
          </cell>
        </row>
        <row r="41">
          <cell r="C41" t="str">
            <v>титан-цинк; сталь для фальцевой кровли; композитная черепица; ондулин; медные, стальные, алюминиевые и пластиковые водостоки;</v>
          </cell>
        </row>
        <row r="42">
          <cell r="C42" t="str">
            <v>виниловый сайдинг; облицовочный и тротуарный кирпич; облицовочная плитка "под кирпич"; кладочные растворы; штукатурные фасады;</v>
          </cell>
        </row>
        <row r="43">
          <cell r="C43" t="str">
            <v>дымоходные системы; гидроизоляция; пароизоляция; утеплители; мансардные окна.</v>
          </cell>
        </row>
        <row r="44">
          <cell r="C44" t="str">
            <v>Подробную информацию о всех материалах можно узнать на сайте www.unikma.ru.</v>
          </cell>
        </row>
      </sheetData>
      <sheetData sheetId="17">
        <row r="67">
          <cell r="C67" t="str">
            <v>В нашем ассортименте также представлены материалы:</v>
          </cell>
        </row>
        <row r="68">
          <cell r="C68" t="str">
            <v>металлочерепица; гибкая черепица; керамическая черепица; цементно-песчаная черепица; кровельный сланец; кровельная медь; кровельный алюминий;</v>
          </cell>
        </row>
        <row r="69">
          <cell r="C69" t="str">
            <v>титан-цинк; сталь для фальцевой кровли; композитная черепица; ондулин; медные, стальные, алюминиевые и пластиковые водостоки;</v>
          </cell>
        </row>
        <row r="70">
          <cell r="C70" t="str">
            <v>виниловый сайдинг; облицовочный и тротуарный кирпич; облицовочная плитка "под кирпич"; кладочные растворы; штукатурные фасады;</v>
          </cell>
        </row>
        <row r="71">
          <cell r="C71" t="str">
            <v>дымоходные системы; гидроизоляция; пароизоляция; утеплители; мансардные окна.</v>
          </cell>
        </row>
        <row r="72">
          <cell r="C72" t="str">
            <v>Подробную информацию о всех материалах можно узнать на сайте www.unikma.ru.</v>
          </cell>
        </row>
      </sheetData>
      <sheetData sheetId="22">
        <row r="92">
          <cell r="C92" t="str">
            <v>В нашем ассортименте также представлены материалы:</v>
          </cell>
        </row>
        <row r="93">
          <cell r="C93" t="str">
            <v>металлочерепица; гибкая черепица; керамическая черепица; цементно-песчаная черепица; кровельный сланец; кровельная медь; кровельный алюминий;</v>
          </cell>
        </row>
        <row r="94">
          <cell r="C94" t="str">
            <v>титан-цинк; сталь для фальцевой кровли; композитная черепица; ондулин; медные, стальные, алюминиевые и пластиковые водостоки;</v>
          </cell>
        </row>
        <row r="95">
          <cell r="C95" t="str">
            <v>виниловый сайдинг; облицовочный и тротуарный кирпич; облицовочная плитка "под кирпич"; кладочные растворы; штукатурные фасады;</v>
          </cell>
        </row>
        <row r="96">
          <cell r="C96" t="str">
            <v>дымоходные системы; гидроизоляция; пароизоляция; утеплители; мансардные окна.</v>
          </cell>
        </row>
        <row r="97">
          <cell r="C97" t="str">
            <v>Подробную информацию о всех материалах можно узнать на сайте www.unikma.ru.</v>
          </cell>
        </row>
      </sheetData>
      <sheetData sheetId="27">
        <row r="90">
          <cell r="C90" t="str">
            <v>В нашем ассортименте также представлены материалы:</v>
          </cell>
        </row>
        <row r="91">
          <cell r="C91" t="str">
            <v>металлочерепица; гибкая черепица; керамическая черепица; цементно-песчаная черепица; кровельный сланец; кровельная медь; кровельный алюминий;</v>
          </cell>
        </row>
        <row r="92">
          <cell r="C92" t="str">
            <v>титан-цинк; сталь для фальцевой кровли; композитная черепица; ондулин; медные, стальные, алюминиевые и пластиковые водостоки;</v>
          </cell>
        </row>
        <row r="93">
          <cell r="C93" t="str">
            <v>виниловый сайдинг; облицовочный и тротуарный кирпич; облицовочная плитка "под кирпич"; кладочные растворы; штукатурные фасады;</v>
          </cell>
        </row>
        <row r="94">
          <cell r="C94" t="str">
            <v>дымоходные системы; гидроизоляция; пароизоляция; утеплители; мансардные окна.</v>
          </cell>
        </row>
        <row r="95">
          <cell r="C95" t="str">
            <v>Подробную информацию о всех материалах можно узнать на сайте www.unikma.ru.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8"/>
  <sheetViews>
    <sheetView showGridLines="0" tabSelected="1" zoomScaleSheetLayoutView="100" zoomScalePageLayoutView="0" workbookViewId="0" topLeftCell="A1">
      <selection activeCell="B28" sqref="B28"/>
    </sheetView>
  </sheetViews>
  <sheetFormatPr defaultColWidth="0" defaultRowHeight="0" customHeight="1" zeroHeight="1"/>
  <cols>
    <col min="1" max="1" width="1.28515625" style="141" customWidth="1"/>
    <col min="2" max="2" width="1.57421875" style="141" customWidth="1"/>
    <col min="3" max="3" width="0.85546875" style="141" customWidth="1"/>
    <col min="4" max="5" width="13.57421875" style="142" customWidth="1"/>
    <col min="6" max="6" width="27.28125" style="142" customWidth="1"/>
    <col min="7" max="7" width="13.57421875" style="142" customWidth="1"/>
    <col min="8" max="8" width="13.57421875" style="141" customWidth="1"/>
    <col min="9" max="9" width="0.9921875" style="141" customWidth="1"/>
    <col min="10" max="10" width="1.7109375" style="141" customWidth="1"/>
    <col min="11" max="11" width="1.28515625" style="141" customWidth="1"/>
    <col min="12" max="16384" width="3.00390625" style="141" hidden="1" customWidth="1"/>
  </cols>
  <sheetData>
    <row r="1" spans="1:9" ht="6.75" customHeight="1">
      <c r="A1" s="139"/>
      <c r="B1" s="140"/>
      <c r="C1" s="139"/>
      <c r="D1" s="141"/>
      <c r="E1" s="141"/>
      <c r="F1" s="141"/>
      <c r="G1" s="141"/>
      <c r="H1" s="142"/>
      <c r="I1" s="143"/>
    </row>
    <row r="2" spans="2:10" ht="6.75" customHeight="1">
      <c r="B2" s="144"/>
      <c r="C2" s="144"/>
      <c r="D2" s="144"/>
      <c r="E2" s="144"/>
      <c r="F2" s="144"/>
      <c r="G2" s="144"/>
      <c r="H2" s="145"/>
      <c r="I2" s="146"/>
      <c r="J2" s="144"/>
    </row>
    <row r="3" spans="2:10" ht="38.25" customHeight="1">
      <c r="B3" s="144"/>
      <c r="C3" s="202"/>
      <c r="D3" s="202"/>
      <c r="E3" s="202"/>
      <c r="F3" s="202"/>
      <c r="G3" s="202"/>
      <c r="H3" s="202"/>
      <c r="I3" s="202"/>
      <c r="J3" s="144"/>
    </row>
    <row r="4" spans="2:10" s="140" customFormat="1" ht="3" customHeight="1" hidden="1">
      <c r="B4" s="147"/>
      <c r="C4" s="203"/>
      <c r="D4" s="203"/>
      <c r="E4" s="203"/>
      <c r="F4" s="203"/>
      <c r="G4" s="203"/>
      <c r="H4" s="203"/>
      <c r="I4" s="147"/>
      <c r="J4" s="147"/>
    </row>
    <row r="5" spans="2:10" s="148" customFormat="1" ht="15" customHeight="1">
      <c r="B5" s="149"/>
      <c r="C5" s="150"/>
      <c r="D5" s="150"/>
      <c r="E5" s="150"/>
      <c r="F5" s="150"/>
      <c r="G5" s="150"/>
      <c r="H5" s="150"/>
      <c r="I5" s="150"/>
      <c r="J5" s="151"/>
    </row>
    <row r="6" spans="2:10" s="148" customFormat="1" ht="20.25">
      <c r="B6" s="149"/>
      <c r="C6" s="204" t="s">
        <v>181</v>
      </c>
      <c r="D6" s="204"/>
      <c r="E6" s="204"/>
      <c r="F6" s="204"/>
      <c r="G6" s="204"/>
      <c r="H6" s="204"/>
      <c r="I6" s="204"/>
      <c r="J6" s="151"/>
    </row>
    <row r="7" spans="2:10" s="148" customFormat="1" ht="12" customHeight="1">
      <c r="B7" s="149"/>
      <c r="C7" s="205"/>
      <c r="D7" s="205"/>
      <c r="E7" s="205"/>
      <c r="F7" s="205"/>
      <c r="G7" s="205"/>
      <c r="H7" s="205"/>
      <c r="I7" s="205"/>
      <c r="J7" s="151"/>
    </row>
    <row r="8" spans="2:29" s="152" customFormat="1" ht="21.75" customHeight="1">
      <c r="B8" s="153"/>
      <c r="C8" s="154"/>
      <c r="D8" s="155"/>
      <c r="E8" s="155"/>
      <c r="F8" s="154"/>
      <c r="G8" s="154"/>
      <c r="H8" s="154"/>
      <c r="I8" s="154"/>
      <c r="J8" s="156"/>
      <c r="R8" s="157"/>
      <c r="S8" s="158"/>
      <c r="T8" s="157"/>
      <c r="U8" s="157"/>
      <c r="V8" s="157"/>
      <c r="W8" s="157"/>
      <c r="X8" s="157"/>
      <c r="Y8" s="159"/>
      <c r="Z8" s="160"/>
      <c r="AA8" s="160"/>
      <c r="AB8" s="160"/>
      <c r="AC8" s="161"/>
    </row>
    <row r="9" spans="2:24" s="152" customFormat="1" ht="22.5" customHeight="1">
      <c r="B9" s="153"/>
      <c r="C9" s="154"/>
      <c r="D9" s="162"/>
      <c r="E9" s="162"/>
      <c r="F9" s="163"/>
      <c r="G9" s="163"/>
      <c r="H9" s="163"/>
      <c r="I9" s="154"/>
      <c r="J9" s="156"/>
      <c r="M9" s="157"/>
      <c r="N9" s="158"/>
      <c r="O9" s="157"/>
      <c r="P9" s="164"/>
      <c r="Q9" s="164"/>
      <c r="R9" s="164"/>
      <c r="S9" s="164"/>
      <c r="T9" s="159"/>
      <c r="U9" s="160"/>
      <c r="V9" s="160"/>
      <c r="W9" s="160"/>
      <c r="X9" s="161"/>
    </row>
    <row r="10" spans="2:22" s="165" customFormat="1" ht="7.5" customHeight="1">
      <c r="B10" s="166"/>
      <c r="C10" s="154"/>
      <c r="D10" s="162"/>
      <c r="E10" s="162"/>
      <c r="F10" s="163"/>
      <c r="G10" s="163"/>
      <c r="H10" s="163"/>
      <c r="I10" s="154"/>
      <c r="J10" s="156"/>
      <c r="K10" s="167"/>
      <c r="L10" s="168"/>
      <c r="M10" s="167"/>
      <c r="N10" s="169"/>
      <c r="O10" s="169"/>
      <c r="P10" s="169"/>
      <c r="Q10" s="169"/>
      <c r="R10" s="170"/>
      <c r="S10" s="170"/>
      <c r="T10" s="170"/>
      <c r="U10" s="170"/>
      <c r="V10" s="171"/>
    </row>
    <row r="11" spans="2:29" s="172" customFormat="1" ht="13.5" customHeight="1">
      <c r="B11" s="173"/>
      <c r="C11" s="154"/>
      <c r="D11" s="162"/>
      <c r="E11" s="200" t="s">
        <v>182</v>
      </c>
      <c r="F11" s="200"/>
      <c r="G11" s="200"/>
      <c r="H11" s="174"/>
      <c r="I11" s="175"/>
      <c r="J11" s="156"/>
      <c r="R11" s="176"/>
      <c r="S11" s="177"/>
      <c r="T11" s="176"/>
      <c r="U11" s="178"/>
      <c r="V11" s="178"/>
      <c r="W11" s="178"/>
      <c r="X11" s="178"/>
      <c r="Y11" s="179"/>
      <c r="Z11" s="180"/>
      <c r="AA11" s="180"/>
      <c r="AB11" s="180"/>
      <c r="AC11" s="181"/>
    </row>
    <row r="12" spans="2:29" s="172" customFormat="1" ht="13.5" customHeight="1">
      <c r="B12" s="173"/>
      <c r="C12" s="154"/>
      <c r="D12" s="162"/>
      <c r="E12" s="162"/>
      <c r="F12" s="182"/>
      <c r="G12" s="182"/>
      <c r="H12" s="174"/>
      <c r="I12" s="175"/>
      <c r="J12" s="156"/>
      <c r="R12" s="176"/>
      <c r="S12" s="177"/>
      <c r="T12" s="176"/>
      <c r="U12" s="178"/>
      <c r="V12" s="178"/>
      <c r="W12" s="178"/>
      <c r="X12" s="178"/>
      <c r="Y12" s="179"/>
      <c r="Z12" s="180"/>
      <c r="AA12" s="180"/>
      <c r="AB12" s="180"/>
      <c r="AC12" s="181"/>
    </row>
    <row r="13" spans="2:29" s="172" customFormat="1" ht="13.5" customHeight="1">
      <c r="B13" s="173"/>
      <c r="C13" s="154"/>
      <c r="D13" s="162"/>
      <c r="E13" s="200" t="s">
        <v>183</v>
      </c>
      <c r="F13" s="200"/>
      <c r="G13" s="200"/>
      <c r="H13" s="174"/>
      <c r="I13" s="175"/>
      <c r="J13" s="156"/>
      <c r="R13" s="176"/>
      <c r="S13" s="177"/>
      <c r="T13" s="176"/>
      <c r="U13" s="178"/>
      <c r="V13" s="178"/>
      <c r="W13" s="178"/>
      <c r="X13" s="178"/>
      <c r="Y13" s="179"/>
      <c r="Z13" s="180"/>
      <c r="AA13" s="180"/>
      <c r="AB13" s="180"/>
      <c r="AC13" s="181"/>
    </row>
    <row r="14" spans="2:29" s="172" customFormat="1" ht="13.5" customHeight="1">
      <c r="B14" s="173"/>
      <c r="C14" s="154"/>
      <c r="D14" s="162"/>
      <c r="E14" s="162"/>
      <c r="F14" s="182"/>
      <c r="G14" s="182"/>
      <c r="H14" s="174"/>
      <c r="I14" s="175"/>
      <c r="J14" s="156"/>
      <c r="R14" s="176"/>
      <c r="S14" s="177"/>
      <c r="T14" s="176"/>
      <c r="U14" s="178"/>
      <c r="V14" s="178"/>
      <c r="W14" s="178"/>
      <c r="X14" s="178"/>
      <c r="Y14" s="179"/>
      <c r="Z14" s="180"/>
      <c r="AA14" s="180"/>
      <c r="AB14" s="180"/>
      <c r="AC14" s="181"/>
    </row>
    <row r="15" spans="2:22" s="165" customFormat="1" ht="15" customHeight="1">
      <c r="B15" s="166"/>
      <c r="C15" s="154"/>
      <c r="D15" s="183"/>
      <c r="E15" s="200" t="s">
        <v>184</v>
      </c>
      <c r="F15" s="200"/>
      <c r="G15" s="200"/>
      <c r="H15" s="174"/>
      <c r="I15" s="175"/>
      <c r="J15" s="156"/>
      <c r="K15" s="167"/>
      <c r="L15" s="168"/>
      <c r="M15" s="167"/>
      <c r="N15" s="169"/>
      <c r="O15" s="169"/>
      <c r="P15" s="169"/>
      <c r="Q15" s="169"/>
      <c r="R15" s="170"/>
      <c r="S15" s="170"/>
      <c r="T15" s="170"/>
      <c r="U15" s="170"/>
      <c r="V15" s="171"/>
    </row>
    <row r="16" spans="2:29" s="172" customFormat="1" ht="13.5" customHeight="1" hidden="1">
      <c r="B16" s="173"/>
      <c r="C16" s="154"/>
      <c r="D16" s="162"/>
      <c r="E16" s="162"/>
      <c r="F16" s="182"/>
      <c r="G16" s="182"/>
      <c r="H16" s="184"/>
      <c r="I16" s="175"/>
      <c r="J16" s="156"/>
      <c r="R16" s="176"/>
      <c r="S16" s="177"/>
      <c r="T16" s="176"/>
      <c r="U16" s="178"/>
      <c r="V16" s="178"/>
      <c r="W16" s="178"/>
      <c r="X16" s="178"/>
      <c r="Y16" s="179"/>
      <c r="Z16" s="180"/>
      <c r="AA16" s="180"/>
      <c r="AB16" s="180"/>
      <c r="AC16" s="181"/>
    </row>
    <row r="17" spans="2:29" s="172" customFormat="1" ht="13.5" customHeight="1" hidden="1">
      <c r="B17" s="173"/>
      <c r="C17" s="154"/>
      <c r="D17" s="162"/>
      <c r="E17" s="200" t="s">
        <v>185</v>
      </c>
      <c r="F17" s="200"/>
      <c r="G17" s="200"/>
      <c r="H17" s="185"/>
      <c r="I17" s="175"/>
      <c r="J17" s="156"/>
      <c r="R17" s="176"/>
      <c r="S17" s="177"/>
      <c r="T17" s="176"/>
      <c r="U17" s="178"/>
      <c r="V17" s="178"/>
      <c r="W17" s="178"/>
      <c r="X17" s="178"/>
      <c r="Y17" s="179"/>
      <c r="Z17" s="180"/>
      <c r="AA17" s="180"/>
      <c r="AB17" s="180"/>
      <c r="AC17" s="181"/>
    </row>
    <row r="18" spans="2:22" s="165" customFormat="1" ht="15" customHeight="1">
      <c r="B18" s="166"/>
      <c r="C18" s="154"/>
      <c r="D18" s="162"/>
      <c r="E18" s="162"/>
      <c r="F18" s="186"/>
      <c r="G18" s="186"/>
      <c r="H18" s="174"/>
      <c r="I18" s="175"/>
      <c r="J18" s="156"/>
      <c r="K18" s="167"/>
      <c r="L18" s="168"/>
      <c r="M18" s="167"/>
      <c r="N18" s="169"/>
      <c r="O18" s="169"/>
      <c r="P18" s="169"/>
      <c r="Q18" s="169"/>
      <c r="R18" s="170"/>
      <c r="S18" s="170"/>
      <c r="T18" s="170"/>
      <c r="U18" s="170"/>
      <c r="V18" s="171"/>
    </row>
    <row r="19" spans="2:22" s="165" customFormat="1" ht="13.5" customHeight="1">
      <c r="B19" s="166"/>
      <c r="C19" s="154"/>
      <c r="D19" s="162"/>
      <c r="E19" s="201" t="s">
        <v>186</v>
      </c>
      <c r="F19" s="201"/>
      <c r="G19" s="201"/>
      <c r="H19" s="174"/>
      <c r="I19" s="175"/>
      <c r="J19" s="156"/>
      <c r="K19" s="167"/>
      <c r="L19" s="168"/>
      <c r="M19" s="167"/>
      <c r="N19" s="169"/>
      <c r="O19" s="169"/>
      <c r="P19" s="169"/>
      <c r="Q19" s="169"/>
      <c r="R19" s="170"/>
      <c r="S19" s="170"/>
      <c r="T19" s="170"/>
      <c r="U19" s="170"/>
      <c r="V19" s="171"/>
    </row>
    <row r="20" spans="2:24" s="172" customFormat="1" ht="13.5" customHeight="1">
      <c r="B20" s="173"/>
      <c r="C20" s="173"/>
      <c r="D20" s="162"/>
      <c r="E20" s="187"/>
      <c r="F20" s="187"/>
      <c r="G20" s="187"/>
      <c r="H20" s="188"/>
      <c r="I20" s="175"/>
      <c r="J20" s="156"/>
      <c r="S20" s="189"/>
      <c r="U20" s="189"/>
      <c r="X20" s="189"/>
    </row>
    <row r="21" spans="2:24" s="172" customFormat="1" ht="13.5" customHeight="1">
      <c r="B21" s="173"/>
      <c r="C21" s="173"/>
      <c r="D21" s="162"/>
      <c r="E21" s="200" t="s">
        <v>187</v>
      </c>
      <c r="F21" s="200"/>
      <c r="G21" s="200"/>
      <c r="H21" s="190"/>
      <c r="I21" s="175"/>
      <c r="J21" s="156"/>
      <c r="S21" s="189"/>
      <c r="U21" s="189"/>
      <c r="X21" s="189"/>
    </row>
    <row r="22" spans="2:22" s="165" customFormat="1" ht="15" customHeight="1">
      <c r="B22" s="191"/>
      <c r="C22" s="192"/>
      <c r="D22" s="193"/>
      <c r="E22" s="191"/>
      <c r="F22" s="191"/>
      <c r="G22" s="191"/>
      <c r="H22" s="194"/>
      <c r="I22" s="192"/>
      <c r="J22" s="195"/>
      <c r="K22" s="167"/>
      <c r="L22" s="168"/>
      <c r="M22" s="167"/>
      <c r="N22" s="169"/>
      <c r="O22" s="169"/>
      <c r="P22" s="169"/>
      <c r="Q22" s="169"/>
      <c r="R22" s="170"/>
      <c r="S22" s="170"/>
      <c r="T22" s="170"/>
      <c r="U22" s="170"/>
      <c r="V22" s="171"/>
    </row>
    <row r="23" spans="2:29" s="172" customFormat="1" ht="13.5" customHeight="1" hidden="1">
      <c r="B23" s="173"/>
      <c r="C23" s="154"/>
      <c r="D23" s="162"/>
      <c r="E23" s="162"/>
      <c r="F23" s="174"/>
      <c r="G23" s="174"/>
      <c r="H23" s="184"/>
      <c r="I23" s="154"/>
      <c r="J23" s="156"/>
      <c r="R23" s="176"/>
      <c r="S23" s="177"/>
      <c r="T23" s="176"/>
      <c r="U23" s="178"/>
      <c r="V23" s="178"/>
      <c r="W23" s="178"/>
      <c r="X23" s="178"/>
      <c r="Y23" s="179"/>
      <c r="Z23" s="180"/>
      <c r="AA23" s="180"/>
      <c r="AB23" s="180"/>
      <c r="AC23" s="181"/>
    </row>
    <row r="24" spans="2:29" s="172" customFormat="1" ht="13.5" customHeight="1" hidden="1">
      <c r="B24" s="173"/>
      <c r="C24" s="154"/>
      <c r="D24" s="162"/>
      <c r="E24" s="162"/>
      <c r="F24" s="196"/>
      <c r="G24" s="196"/>
      <c r="H24" s="185"/>
      <c r="I24" s="154"/>
      <c r="J24" s="156"/>
      <c r="R24" s="176"/>
      <c r="S24" s="177"/>
      <c r="T24" s="176"/>
      <c r="U24" s="178"/>
      <c r="V24" s="178"/>
      <c r="W24" s="178"/>
      <c r="X24" s="178"/>
      <c r="Y24" s="179"/>
      <c r="Z24" s="180"/>
      <c r="AA24" s="180"/>
      <c r="AB24" s="180"/>
      <c r="AC24" s="181"/>
    </row>
    <row r="25" spans="2:22" s="165" customFormat="1" ht="15" customHeight="1" hidden="1">
      <c r="B25" s="166"/>
      <c r="C25" s="154"/>
      <c r="D25" s="162"/>
      <c r="E25" s="162"/>
      <c r="F25" s="184"/>
      <c r="G25" s="184"/>
      <c r="H25" s="174"/>
      <c r="I25" s="154"/>
      <c r="J25" s="156"/>
      <c r="K25" s="167"/>
      <c r="L25" s="168"/>
      <c r="M25" s="167"/>
      <c r="N25" s="169"/>
      <c r="O25" s="169"/>
      <c r="P25" s="169"/>
      <c r="Q25" s="169"/>
      <c r="R25" s="170"/>
      <c r="S25" s="170"/>
      <c r="T25" s="170"/>
      <c r="U25" s="170"/>
      <c r="V25" s="171"/>
    </row>
    <row r="26" spans="2:22" s="165" customFormat="1" ht="7.5" customHeight="1" hidden="1">
      <c r="B26" s="166"/>
      <c r="C26" s="154"/>
      <c r="D26" s="162"/>
      <c r="E26" s="162"/>
      <c r="F26" s="174"/>
      <c r="G26" s="174"/>
      <c r="H26" s="174"/>
      <c r="I26" s="154"/>
      <c r="J26" s="156"/>
      <c r="K26" s="167"/>
      <c r="L26" s="168"/>
      <c r="M26" s="167"/>
      <c r="N26" s="169"/>
      <c r="O26" s="169"/>
      <c r="P26" s="169"/>
      <c r="Q26" s="169"/>
      <c r="R26" s="170"/>
      <c r="S26" s="170"/>
      <c r="T26" s="170"/>
      <c r="U26" s="170"/>
      <c r="V26" s="171"/>
    </row>
    <row r="27" spans="2:24" s="172" customFormat="1" ht="13.5" customHeight="1" hidden="1">
      <c r="B27" s="173"/>
      <c r="C27" s="173"/>
      <c r="D27" s="162"/>
      <c r="E27" s="173"/>
      <c r="F27" s="173"/>
      <c r="G27" s="173"/>
      <c r="H27" s="174"/>
      <c r="I27" s="154"/>
      <c r="J27" s="156"/>
      <c r="S27" s="189"/>
      <c r="U27" s="189"/>
      <c r="X27" s="189"/>
    </row>
    <row r="28" spans="2:24" s="172" customFormat="1" ht="13.5" customHeight="1" hidden="1">
      <c r="B28" s="173"/>
      <c r="C28" s="173"/>
      <c r="D28" s="162"/>
      <c r="E28" s="162"/>
      <c r="F28" s="197"/>
      <c r="G28" s="197"/>
      <c r="H28" s="198"/>
      <c r="I28" s="154"/>
      <c r="J28" s="156"/>
      <c r="S28" s="189"/>
      <c r="U28" s="189"/>
      <c r="X28" s="189"/>
    </row>
    <row r="29" spans="2:22" s="165" customFormat="1" ht="15" customHeight="1" hidden="1">
      <c r="B29" s="166"/>
      <c r="C29" s="154"/>
      <c r="D29" s="183"/>
      <c r="E29" s="183"/>
      <c r="F29" s="174"/>
      <c r="G29" s="174"/>
      <c r="H29" s="174"/>
      <c r="I29" s="154"/>
      <c r="J29" s="156"/>
      <c r="K29" s="167"/>
      <c r="L29" s="168"/>
      <c r="M29" s="167"/>
      <c r="N29" s="169"/>
      <c r="O29" s="169"/>
      <c r="P29" s="169"/>
      <c r="Q29" s="169"/>
      <c r="R29" s="170"/>
      <c r="S29" s="170"/>
      <c r="T29" s="170"/>
      <c r="U29" s="170"/>
      <c r="V29" s="171"/>
    </row>
    <row r="30" spans="2:29" s="172" customFormat="1" ht="13.5" customHeight="1" hidden="1">
      <c r="B30" s="173"/>
      <c r="C30" s="154"/>
      <c r="D30" s="162"/>
      <c r="E30" s="162"/>
      <c r="F30" s="174"/>
      <c r="G30" s="174"/>
      <c r="H30" s="184"/>
      <c r="I30" s="154"/>
      <c r="J30" s="156"/>
      <c r="R30" s="176"/>
      <c r="S30" s="177"/>
      <c r="T30" s="176"/>
      <c r="U30" s="178"/>
      <c r="V30" s="178"/>
      <c r="W30" s="178"/>
      <c r="X30" s="178"/>
      <c r="Y30" s="179"/>
      <c r="Z30" s="180"/>
      <c r="AA30" s="180"/>
      <c r="AB30" s="180"/>
      <c r="AC30" s="181"/>
    </row>
    <row r="31" spans="2:29" s="172" customFormat="1" ht="13.5" customHeight="1" hidden="1">
      <c r="B31" s="173"/>
      <c r="C31" s="154"/>
      <c r="D31" s="162"/>
      <c r="E31" s="162"/>
      <c r="F31" s="196"/>
      <c r="G31" s="196"/>
      <c r="H31" s="185"/>
      <c r="I31" s="154"/>
      <c r="J31" s="156"/>
      <c r="R31" s="176"/>
      <c r="S31" s="177"/>
      <c r="T31" s="176"/>
      <c r="U31" s="178"/>
      <c r="V31" s="178"/>
      <c r="W31" s="178"/>
      <c r="X31" s="178"/>
      <c r="Y31" s="179"/>
      <c r="Z31" s="180"/>
      <c r="AA31" s="180"/>
      <c r="AB31" s="180"/>
      <c r="AC31" s="181"/>
    </row>
    <row r="32" spans="2:22" s="165" customFormat="1" ht="15" customHeight="1" hidden="1">
      <c r="B32" s="166"/>
      <c r="C32" s="154"/>
      <c r="D32" s="162"/>
      <c r="E32" s="162"/>
      <c r="F32" s="184"/>
      <c r="G32" s="184"/>
      <c r="H32" s="174"/>
      <c r="I32" s="154"/>
      <c r="J32" s="156"/>
      <c r="K32" s="167"/>
      <c r="L32" s="168"/>
      <c r="M32" s="167"/>
      <c r="N32" s="169"/>
      <c r="O32" s="169"/>
      <c r="P32" s="169"/>
      <c r="Q32" s="169"/>
      <c r="R32" s="170"/>
      <c r="S32" s="170"/>
      <c r="T32" s="170"/>
      <c r="U32" s="170"/>
      <c r="V32" s="171"/>
    </row>
    <row r="33" spans="2:22" s="165" customFormat="1" ht="7.5" customHeight="1" hidden="1">
      <c r="B33" s="166"/>
      <c r="C33" s="154"/>
      <c r="D33" s="162"/>
      <c r="E33" s="162"/>
      <c r="F33" s="174"/>
      <c r="G33" s="174"/>
      <c r="H33" s="174"/>
      <c r="I33" s="154"/>
      <c r="J33" s="156"/>
      <c r="K33" s="167"/>
      <c r="L33" s="168"/>
      <c r="M33" s="167"/>
      <c r="N33" s="169"/>
      <c r="O33" s="169"/>
      <c r="P33" s="169"/>
      <c r="Q33" s="169"/>
      <c r="R33" s="170"/>
      <c r="S33" s="170"/>
      <c r="T33" s="170"/>
      <c r="U33" s="170"/>
      <c r="V33" s="171"/>
    </row>
    <row r="34" spans="2:22" s="165" customFormat="1" ht="13.5" customHeight="1" hidden="1">
      <c r="B34" s="166"/>
      <c r="C34" s="154"/>
      <c r="D34" s="162"/>
      <c r="E34" s="166"/>
      <c r="F34" s="166"/>
      <c r="G34" s="166"/>
      <c r="H34" s="174"/>
      <c r="I34" s="154"/>
      <c r="J34" s="156"/>
      <c r="K34" s="167"/>
      <c r="L34" s="168"/>
      <c r="M34" s="167"/>
      <c r="N34" s="169"/>
      <c r="O34" s="169"/>
      <c r="P34" s="169"/>
      <c r="Q34" s="169"/>
      <c r="R34" s="170"/>
      <c r="S34" s="170"/>
      <c r="T34" s="170"/>
      <c r="U34" s="170"/>
      <c r="V34" s="171"/>
    </row>
    <row r="35" spans="2:22" s="165" customFormat="1" ht="13.5" customHeight="1" hidden="1">
      <c r="B35" s="166"/>
      <c r="C35" s="154"/>
      <c r="D35" s="162"/>
      <c r="E35" s="162"/>
      <c r="F35" s="174"/>
      <c r="G35" s="174"/>
      <c r="H35" s="174"/>
      <c r="I35" s="154"/>
      <c r="J35" s="156"/>
      <c r="K35" s="167"/>
      <c r="L35" s="168"/>
      <c r="M35" s="167"/>
      <c r="N35" s="169"/>
      <c r="O35" s="169"/>
      <c r="P35" s="169"/>
      <c r="Q35" s="169"/>
      <c r="R35" s="170"/>
      <c r="S35" s="170"/>
      <c r="T35" s="170"/>
      <c r="U35" s="170"/>
      <c r="V35" s="171"/>
    </row>
    <row r="36" spans="2:24" s="172" customFormat="1" ht="13.5" customHeight="1" hidden="1">
      <c r="B36" s="173"/>
      <c r="C36" s="173"/>
      <c r="D36" s="162"/>
      <c r="E36" s="173"/>
      <c r="F36" s="173"/>
      <c r="G36" s="173"/>
      <c r="H36" s="174"/>
      <c r="I36" s="154"/>
      <c r="J36" s="156"/>
      <c r="S36" s="189"/>
      <c r="U36" s="189"/>
      <c r="X36" s="189"/>
    </row>
    <row r="37" spans="4:7" ht="17.25" customHeight="1" hidden="1">
      <c r="D37" s="141"/>
      <c r="E37" s="141"/>
      <c r="F37" s="141"/>
      <c r="G37" s="141"/>
    </row>
    <row r="38" spans="4:7" ht="17.25" customHeight="1" hidden="1">
      <c r="D38" s="141"/>
      <c r="E38" s="141"/>
      <c r="F38" s="141"/>
      <c r="G38" s="141"/>
    </row>
    <row r="39" spans="4:7" ht="17.25" customHeight="1" hidden="1">
      <c r="D39" s="141"/>
      <c r="E39" s="141"/>
      <c r="F39" s="141"/>
      <c r="G39" s="141"/>
    </row>
    <row r="40" spans="4:7" ht="17.25" customHeight="1" hidden="1">
      <c r="D40" s="141"/>
      <c r="E40" s="141"/>
      <c r="F40" s="141"/>
      <c r="G40" s="141"/>
    </row>
    <row r="41" spans="4:7" ht="17.25" customHeight="1" hidden="1">
      <c r="D41" s="141"/>
      <c r="E41" s="141"/>
      <c r="F41" s="141"/>
      <c r="G41" s="141"/>
    </row>
    <row r="42" spans="4:7" ht="17.25" customHeight="1" hidden="1">
      <c r="D42" s="141"/>
      <c r="E42" s="141"/>
      <c r="F42" s="141"/>
      <c r="G42" s="141"/>
    </row>
    <row r="43" spans="4:7" ht="17.25" customHeight="1" hidden="1">
      <c r="D43" s="141"/>
      <c r="E43" s="141"/>
      <c r="F43" s="141"/>
      <c r="G43" s="141"/>
    </row>
    <row r="44" spans="4:7" ht="17.25" customHeight="1" hidden="1">
      <c r="D44" s="141"/>
      <c r="E44" s="141"/>
      <c r="F44" s="141"/>
      <c r="G44" s="141"/>
    </row>
    <row r="45" spans="4:7" ht="17.25" customHeight="1" hidden="1">
      <c r="D45" s="141"/>
      <c r="E45" s="141"/>
      <c r="F45" s="141"/>
      <c r="G45" s="141"/>
    </row>
    <row r="46" spans="4:7" ht="17.25" customHeight="1" hidden="1">
      <c r="D46" s="141"/>
      <c r="E46" s="141"/>
      <c r="F46" s="141"/>
      <c r="G46" s="141"/>
    </row>
    <row r="47" spans="4:7" ht="17.25" customHeight="1" hidden="1">
      <c r="D47" s="141"/>
      <c r="E47" s="141"/>
      <c r="F47" s="141"/>
      <c r="G47" s="141"/>
    </row>
    <row r="48" spans="4:7" ht="17.25" customHeight="1" hidden="1">
      <c r="D48" s="141"/>
      <c r="E48" s="141"/>
      <c r="F48" s="141"/>
      <c r="G48" s="141"/>
    </row>
    <row r="49" spans="4:7" ht="17.25" customHeight="1" hidden="1">
      <c r="D49" s="141"/>
      <c r="E49" s="141"/>
      <c r="F49" s="141"/>
      <c r="G49" s="141"/>
    </row>
    <row r="50" spans="4:7" ht="17.25" customHeight="1" hidden="1">
      <c r="D50" s="141"/>
      <c r="E50" s="141"/>
      <c r="F50" s="141"/>
      <c r="G50" s="141"/>
    </row>
    <row r="51" spans="4:7" ht="17.25" customHeight="1" hidden="1">
      <c r="D51" s="141"/>
      <c r="E51" s="141"/>
      <c r="F51" s="141"/>
      <c r="G51" s="141"/>
    </row>
    <row r="52" spans="4:7" ht="17.25" customHeight="1" hidden="1">
      <c r="D52" s="141"/>
      <c r="E52" s="141"/>
      <c r="F52" s="141"/>
      <c r="G52" s="141"/>
    </row>
    <row r="53" spans="4:7" ht="17.25" customHeight="1" hidden="1">
      <c r="D53" s="141"/>
      <c r="E53" s="141"/>
      <c r="F53" s="141"/>
      <c r="G53" s="141"/>
    </row>
    <row r="54" spans="4:7" ht="17.25" customHeight="1" hidden="1">
      <c r="D54" s="141"/>
      <c r="E54" s="141"/>
      <c r="F54" s="141"/>
      <c r="G54" s="141"/>
    </row>
    <row r="55" spans="4:7" ht="17.25" customHeight="1" hidden="1">
      <c r="D55" s="141"/>
      <c r="E55" s="141"/>
      <c r="F55" s="141"/>
      <c r="G55" s="141"/>
    </row>
    <row r="56" spans="4:7" ht="17.25" customHeight="1" hidden="1">
      <c r="D56" s="141"/>
      <c r="E56" s="141"/>
      <c r="F56" s="141"/>
      <c r="G56" s="141"/>
    </row>
    <row r="57" spans="4:7" ht="17.25" customHeight="1" hidden="1">
      <c r="D57" s="141"/>
      <c r="E57" s="141"/>
      <c r="F57" s="141"/>
      <c r="G57" s="141"/>
    </row>
    <row r="148" ht="0" customHeight="1" hidden="1">
      <c r="I148" s="199"/>
    </row>
  </sheetData>
  <sheetProtection/>
  <mergeCells count="10">
    <mergeCell ref="E15:G15"/>
    <mergeCell ref="E17:G17"/>
    <mergeCell ref="E19:G19"/>
    <mergeCell ref="E21:G21"/>
    <mergeCell ref="C3:I3"/>
    <mergeCell ref="C4:H4"/>
    <mergeCell ref="C6:I6"/>
    <mergeCell ref="C7:I7"/>
    <mergeCell ref="E11:G11"/>
    <mergeCell ref="E13:G13"/>
  </mergeCells>
  <hyperlinks>
    <hyperlink ref="E11:G11" location="UNI!A1" tooltip="Керамические дымоходные системы Sсhiedel UNI" display="Керамические дымоходные системы Sсhiedel UNI"/>
    <hyperlink ref="E15:G15" location="Kerastar!A1" tooltip="Керамические дымоходные системы Sсhiedel Kerastar" display="Керамические дымоходные системы Sсhiedel Kerastar"/>
    <hyperlink ref="E17:G17" location="Keranova!A1" tooltip="Керамические дымоходные системы Sсhiedel Keranova" display="Керамические дымоходные системы Sсhiedel Keranova"/>
    <hyperlink ref="E19:G19" location="ICS!A1" tooltip="Металлические дымоходные системы Sсhiedel ICS" display="Металлические дымоходные системы Sсhiedel ICS"/>
    <hyperlink ref="E21:G21" location="Permeter!A1" tooltip="Металлические дымоходные системы Sсhiedel Permeter" display="Металлические дымоходные системы Sсhiedel Permeter"/>
    <hyperlink ref="E13:G13" location="Вентканалы!A1" tooltip="Вентиляционные каналы Sсhiedel" display="Вентиляционные каналы Sсhiedel"/>
  </hyperlinks>
  <printOptions horizontalCentered="1"/>
  <pageMargins left="0.7874015748031497" right="0.7874015748031497" top="0.3937007874015748" bottom="0.3937007874015748" header="0" footer="0"/>
  <pageSetup fitToHeight="0" fitToWidth="1" horizontalDpi="600" verticalDpi="600" orientation="portrait" paperSize="9" r:id="rId2"/>
  <headerFooter alignWithMargins="0">
    <oddFooter>&amp;RСтраница &amp;P из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86A52"/>
    <pageSetUpPr fitToPage="1"/>
  </sheetPr>
  <dimension ref="A1:Q43"/>
  <sheetViews>
    <sheetView showGridLines="0" zoomScaleSheetLayoutView="100" zoomScalePageLayoutView="0" workbookViewId="0" topLeftCell="A1">
      <selection activeCell="D42" sqref="A39:N42"/>
    </sheetView>
  </sheetViews>
  <sheetFormatPr defaultColWidth="0" defaultRowHeight="0" customHeight="1" zeroHeight="1"/>
  <cols>
    <col min="1" max="3" width="1.421875" style="4" customWidth="1"/>
    <col min="4" max="4" width="39.28125" style="4" customWidth="1"/>
    <col min="5" max="5" width="6.00390625" style="4" customWidth="1"/>
    <col min="6" max="13" width="10.7109375" style="4" customWidth="1"/>
    <col min="14" max="16" width="1.421875" style="4" customWidth="1"/>
    <col min="17" max="16384" width="9.140625" style="4" hidden="1" customWidth="1"/>
  </cols>
  <sheetData>
    <row r="1" spans="1:16" ht="7.5" customHeight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7.5" customHeight="1">
      <c r="A2" s="3"/>
      <c r="D2" s="5"/>
      <c r="E2" s="5"/>
      <c r="F2" s="5"/>
      <c r="G2" s="5"/>
      <c r="H2" s="5"/>
      <c r="I2" s="5"/>
      <c r="J2" s="5"/>
      <c r="K2" s="5"/>
      <c r="L2" s="5"/>
      <c r="M2" s="5"/>
      <c r="P2" s="3"/>
    </row>
    <row r="3" spans="1:16" ht="54" customHeight="1">
      <c r="A3" s="3"/>
      <c r="D3" s="5"/>
      <c r="E3" s="5"/>
      <c r="F3" s="5"/>
      <c r="G3" s="5"/>
      <c r="H3" s="5"/>
      <c r="I3" s="5"/>
      <c r="J3" s="5"/>
      <c r="K3" s="5"/>
      <c r="L3" s="5"/>
      <c r="M3" s="5"/>
      <c r="P3" s="3"/>
    </row>
    <row r="4" spans="1:16" ht="3" customHeight="1" hidden="1">
      <c r="A4" s="3"/>
      <c r="D4" s="5"/>
      <c r="E4" s="5"/>
      <c r="F4" s="5"/>
      <c r="G4" s="5"/>
      <c r="H4" s="5"/>
      <c r="I4" s="5"/>
      <c r="J4" s="5"/>
      <c r="K4" s="5"/>
      <c r="L4" s="5"/>
      <c r="M4" s="5"/>
      <c r="P4" s="3"/>
    </row>
    <row r="5" spans="1:16" ht="0.75" customHeight="1">
      <c r="A5" s="3"/>
      <c r="D5" s="5"/>
      <c r="E5" s="5"/>
      <c r="F5" s="5"/>
      <c r="G5" s="5"/>
      <c r="H5" s="5"/>
      <c r="I5" s="5"/>
      <c r="J5" s="5"/>
      <c r="K5" s="5"/>
      <c r="L5" s="5"/>
      <c r="M5" s="5"/>
      <c r="P5" s="3"/>
    </row>
    <row r="6" spans="1:16" s="7" customFormat="1" ht="39.75" customHeight="1">
      <c r="A6" s="6"/>
      <c r="D6" s="206" t="s">
        <v>0</v>
      </c>
      <c r="E6" s="206"/>
      <c r="F6" s="206"/>
      <c r="G6" s="206"/>
      <c r="H6" s="206"/>
      <c r="I6" s="206"/>
      <c r="J6" s="206"/>
      <c r="K6" s="206"/>
      <c r="L6" s="206"/>
      <c r="M6" s="206"/>
      <c r="P6" s="6"/>
    </row>
    <row r="7" spans="1:16" s="7" customFormat="1" ht="1.5" customHeight="1">
      <c r="A7" s="6"/>
      <c r="D7" s="207"/>
      <c r="E7" s="207"/>
      <c r="F7" s="207"/>
      <c r="G7" s="207"/>
      <c r="H7" s="207"/>
      <c r="I7" s="207"/>
      <c r="J7" s="207"/>
      <c r="K7" s="207"/>
      <c r="L7" s="207"/>
      <c r="M7" s="207"/>
      <c r="P7" s="6"/>
    </row>
    <row r="8" spans="1:16" s="7" customFormat="1" ht="15" customHeight="1">
      <c r="A8" s="6"/>
      <c r="D8" s="8" t="s">
        <v>1</v>
      </c>
      <c r="E8" s="9"/>
      <c r="F8" s="9"/>
      <c r="G8" s="9"/>
      <c r="H8" s="9"/>
      <c r="I8" s="9"/>
      <c r="J8" s="208" t="s">
        <v>2</v>
      </c>
      <c r="K8" s="208"/>
      <c r="L8" s="208"/>
      <c r="M8" s="208"/>
      <c r="N8" s="208"/>
      <c r="P8" s="6"/>
    </row>
    <row r="9" spans="1:16" s="7" customFormat="1" ht="20.25" customHeight="1" thickBot="1">
      <c r="A9" s="6"/>
      <c r="D9" s="10">
        <v>43502</v>
      </c>
      <c r="E9" s="11"/>
      <c r="F9" s="11"/>
      <c r="G9" s="11"/>
      <c r="H9" s="209" t="s">
        <v>3</v>
      </c>
      <c r="I9" s="209"/>
      <c r="J9" s="209"/>
      <c r="K9" s="209"/>
      <c r="L9" s="209"/>
      <c r="M9" s="209"/>
      <c r="N9" s="209"/>
      <c r="P9" s="6"/>
    </row>
    <row r="10" spans="1:16" ht="21.75" customHeight="1" thickTop="1">
      <c r="A10" s="3"/>
      <c r="C10" s="13"/>
      <c r="D10" s="210" t="s">
        <v>4</v>
      </c>
      <c r="E10" s="210"/>
      <c r="F10" s="211" t="s">
        <v>5</v>
      </c>
      <c r="G10" s="212"/>
      <c r="H10" s="212"/>
      <c r="I10" s="212"/>
      <c r="J10" s="212"/>
      <c r="K10" s="212"/>
      <c r="L10" s="212"/>
      <c r="M10" s="212"/>
      <c r="N10" s="16"/>
      <c r="P10" s="3"/>
    </row>
    <row r="11" spans="1:16" ht="26.25" thickBot="1">
      <c r="A11" s="3"/>
      <c r="C11" s="17"/>
      <c r="D11" s="18" t="s">
        <v>6</v>
      </c>
      <c r="E11" s="19" t="s">
        <v>7</v>
      </c>
      <c r="F11" s="19">
        <v>140</v>
      </c>
      <c r="G11" s="19" t="s">
        <v>8</v>
      </c>
      <c r="H11" s="19">
        <v>160</v>
      </c>
      <c r="I11" s="19" t="s">
        <v>9</v>
      </c>
      <c r="J11" s="20">
        <v>180</v>
      </c>
      <c r="K11" s="21" t="s">
        <v>10</v>
      </c>
      <c r="L11" s="21">
        <v>200</v>
      </c>
      <c r="M11" s="21" t="s">
        <v>11</v>
      </c>
      <c r="N11" s="22"/>
      <c r="P11" s="3"/>
    </row>
    <row r="12" spans="1:16" ht="24" customHeight="1" thickTop="1">
      <c r="A12" s="3"/>
      <c r="C12" s="17"/>
      <c r="D12" s="23" t="s">
        <v>12</v>
      </c>
      <c r="E12" s="24" t="s">
        <v>13</v>
      </c>
      <c r="F12" s="25">
        <v>36347</v>
      </c>
      <c r="G12" s="25">
        <v>39347</v>
      </c>
      <c r="H12" s="25">
        <v>40124</v>
      </c>
      <c r="I12" s="25">
        <v>43800</v>
      </c>
      <c r="J12" s="25">
        <v>43813</v>
      </c>
      <c r="K12" s="25">
        <v>45586</v>
      </c>
      <c r="L12" s="25">
        <v>45120</v>
      </c>
      <c r="M12" s="26">
        <v>47680</v>
      </c>
      <c r="N12" s="22"/>
      <c r="P12" s="3"/>
    </row>
    <row r="13" spans="1:16" ht="24" customHeight="1">
      <c r="A13" s="3"/>
      <c r="B13" s="27"/>
      <c r="C13" s="28"/>
      <c r="D13" s="23" t="s">
        <v>14</v>
      </c>
      <c r="E13" s="24" t="s">
        <v>13</v>
      </c>
      <c r="F13" s="25">
        <v>1696</v>
      </c>
      <c r="G13" s="25">
        <v>1767</v>
      </c>
      <c r="H13" s="25">
        <v>1750</v>
      </c>
      <c r="I13" s="25">
        <v>1952</v>
      </c>
      <c r="J13" s="25">
        <v>1909</v>
      </c>
      <c r="K13" s="25">
        <v>2280</v>
      </c>
      <c r="L13" s="25">
        <v>2087</v>
      </c>
      <c r="M13" s="29">
        <v>2399</v>
      </c>
      <c r="N13" s="30"/>
      <c r="O13" s="27"/>
      <c r="P13" s="31"/>
    </row>
    <row r="14" spans="1:16" ht="24" customHeight="1">
      <c r="A14" s="3"/>
      <c r="C14" s="17"/>
      <c r="D14" s="23" t="s">
        <v>15</v>
      </c>
      <c r="E14" s="32" t="s">
        <v>16</v>
      </c>
      <c r="F14" s="25">
        <v>10458</v>
      </c>
      <c r="G14" s="33" t="s">
        <v>17</v>
      </c>
      <c r="H14" s="25">
        <v>11319</v>
      </c>
      <c r="I14" s="33" t="s">
        <v>17</v>
      </c>
      <c r="J14" s="25">
        <v>9954</v>
      </c>
      <c r="K14" s="34" t="s">
        <v>17</v>
      </c>
      <c r="L14" s="25">
        <v>12904</v>
      </c>
      <c r="M14" s="35" t="s">
        <v>17</v>
      </c>
      <c r="N14" s="22"/>
      <c r="P14" s="3"/>
    </row>
    <row r="15" spans="1:16" ht="24" customHeight="1">
      <c r="A15" s="3"/>
      <c r="C15" s="17"/>
      <c r="D15" s="23" t="s">
        <v>18</v>
      </c>
      <c r="E15" s="24" t="s">
        <v>13</v>
      </c>
      <c r="F15" s="25">
        <v>11200</v>
      </c>
      <c r="G15" s="25">
        <v>12600</v>
      </c>
      <c r="H15" s="25">
        <v>13020</v>
      </c>
      <c r="I15" s="25">
        <v>13335</v>
      </c>
      <c r="J15" s="25">
        <v>13000</v>
      </c>
      <c r="K15" s="25">
        <v>13965</v>
      </c>
      <c r="L15" s="25">
        <v>14280</v>
      </c>
      <c r="M15" s="29">
        <v>14595</v>
      </c>
      <c r="N15" s="22"/>
      <c r="P15" s="3"/>
    </row>
    <row r="16" spans="1:16" ht="24" customHeight="1">
      <c r="A16" s="3"/>
      <c r="C16" s="17"/>
      <c r="D16" s="23" t="s">
        <v>19</v>
      </c>
      <c r="E16" s="24" t="s">
        <v>13</v>
      </c>
      <c r="F16" s="25">
        <v>11760</v>
      </c>
      <c r="G16" s="25">
        <v>12600</v>
      </c>
      <c r="H16" s="25">
        <v>13020</v>
      </c>
      <c r="I16" s="25">
        <v>13335</v>
      </c>
      <c r="J16" s="25">
        <v>13000</v>
      </c>
      <c r="K16" s="25">
        <v>13300</v>
      </c>
      <c r="L16" s="25">
        <v>14280</v>
      </c>
      <c r="M16" s="29">
        <v>14595</v>
      </c>
      <c r="N16" s="22"/>
      <c r="P16" s="3"/>
    </row>
    <row r="17" spans="1:16" ht="24" customHeight="1">
      <c r="A17" s="3"/>
      <c r="C17" s="17"/>
      <c r="D17" s="23" t="s">
        <v>20</v>
      </c>
      <c r="E17" s="24" t="s">
        <v>13</v>
      </c>
      <c r="F17" s="25">
        <v>11760</v>
      </c>
      <c r="G17" s="25">
        <v>12600</v>
      </c>
      <c r="H17" s="25">
        <v>13020</v>
      </c>
      <c r="I17" s="25">
        <v>13335</v>
      </c>
      <c r="J17" s="25">
        <v>13000</v>
      </c>
      <c r="K17" s="25">
        <v>13300</v>
      </c>
      <c r="L17" s="25">
        <v>14280</v>
      </c>
      <c r="M17" s="29">
        <v>14595</v>
      </c>
      <c r="N17" s="22"/>
      <c r="P17" s="3"/>
    </row>
    <row r="18" spans="1:16" ht="24" customHeight="1">
      <c r="A18" s="3"/>
      <c r="B18" s="27"/>
      <c r="C18" s="28"/>
      <c r="D18" s="23" t="s">
        <v>21</v>
      </c>
      <c r="E18" s="24" t="s">
        <v>13</v>
      </c>
      <c r="F18" s="25">
        <v>28770</v>
      </c>
      <c r="G18" s="25">
        <v>29400</v>
      </c>
      <c r="H18" s="25">
        <v>30188</v>
      </c>
      <c r="I18" s="25">
        <v>30765</v>
      </c>
      <c r="J18" s="25">
        <v>31920</v>
      </c>
      <c r="K18" s="25">
        <v>32445</v>
      </c>
      <c r="L18" s="25">
        <v>33240</v>
      </c>
      <c r="M18" s="29">
        <v>37724</v>
      </c>
      <c r="N18" s="30"/>
      <c r="O18" s="27"/>
      <c r="P18" s="31"/>
    </row>
    <row r="19" spans="1:16" ht="24" customHeight="1">
      <c r="A19" s="3"/>
      <c r="B19" s="27"/>
      <c r="C19" s="28"/>
      <c r="D19" s="23" t="s">
        <v>22</v>
      </c>
      <c r="E19" s="24" t="s">
        <v>13</v>
      </c>
      <c r="F19" s="25">
        <v>5323</v>
      </c>
      <c r="G19" s="25">
        <v>5485</v>
      </c>
      <c r="H19" s="25">
        <v>5522</v>
      </c>
      <c r="I19" s="25">
        <v>5691</v>
      </c>
      <c r="J19" s="25">
        <v>6041</v>
      </c>
      <c r="K19" s="25">
        <v>6058</v>
      </c>
      <c r="L19" s="25">
        <v>5976</v>
      </c>
      <c r="M19" s="29">
        <v>6195</v>
      </c>
      <c r="N19" s="30"/>
      <c r="O19" s="27"/>
      <c r="P19" s="31"/>
    </row>
    <row r="20" spans="1:16" ht="24" customHeight="1">
      <c r="A20" s="3"/>
      <c r="B20" s="27"/>
      <c r="C20" s="28"/>
      <c r="D20" s="23" t="s">
        <v>23</v>
      </c>
      <c r="E20" s="24" t="s">
        <v>13</v>
      </c>
      <c r="F20" s="25">
        <v>17065</v>
      </c>
      <c r="G20" s="25">
        <v>18135</v>
      </c>
      <c r="H20" s="25">
        <v>18840</v>
      </c>
      <c r="I20" s="25">
        <v>19404</v>
      </c>
      <c r="J20" s="25">
        <v>19492</v>
      </c>
      <c r="K20" s="25">
        <v>20078</v>
      </c>
      <c r="L20" s="25">
        <v>20796</v>
      </c>
      <c r="M20" s="29">
        <v>21422</v>
      </c>
      <c r="N20" s="30"/>
      <c r="O20" s="27"/>
      <c r="P20" s="31"/>
    </row>
    <row r="21" spans="1:16" ht="24" customHeight="1">
      <c r="A21" s="3"/>
      <c r="B21" s="27"/>
      <c r="C21" s="28"/>
      <c r="D21" s="23" t="s">
        <v>24</v>
      </c>
      <c r="E21" s="24" t="s">
        <v>13</v>
      </c>
      <c r="F21" s="25">
        <v>7338</v>
      </c>
      <c r="G21" s="25" t="s">
        <v>25</v>
      </c>
      <c r="H21" s="25">
        <v>7338</v>
      </c>
      <c r="I21" s="25" t="s">
        <v>25</v>
      </c>
      <c r="J21" s="25">
        <v>8411</v>
      </c>
      <c r="K21" s="25" t="s">
        <v>25</v>
      </c>
      <c r="L21" s="25">
        <v>8411</v>
      </c>
      <c r="M21" s="36" t="s">
        <v>25</v>
      </c>
      <c r="N21" s="30"/>
      <c r="O21" s="27"/>
      <c r="P21" s="31"/>
    </row>
    <row r="22" spans="1:16" ht="24" customHeight="1">
      <c r="A22" s="3"/>
      <c r="C22" s="17"/>
      <c r="D22" s="23" t="s">
        <v>26</v>
      </c>
      <c r="E22" s="24" t="s">
        <v>13</v>
      </c>
      <c r="F22" s="25">
        <v>5775</v>
      </c>
      <c r="G22" s="25">
        <v>6300</v>
      </c>
      <c r="H22" s="25">
        <v>5775</v>
      </c>
      <c r="I22" s="25">
        <v>6300</v>
      </c>
      <c r="J22" s="25">
        <v>5985</v>
      </c>
      <c r="K22" s="25">
        <v>6510</v>
      </c>
      <c r="L22" s="25">
        <v>5985</v>
      </c>
      <c r="M22" s="29">
        <v>6510</v>
      </c>
      <c r="N22" s="22"/>
      <c r="P22" s="3"/>
    </row>
    <row r="23" spans="1:16" ht="24" customHeight="1">
      <c r="A23" s="3"/>
      <c r="C23" s="17"/>
      <c r="D23" s="23" t="s">
        <v>27</v>
      </c>
      <c r="E23" s="24" t="s">
        <v>13</v>
      </c>
      <c r="F23" s="25">
        <v>9030</v>
      </c>
      <c r="G23" s="25" t="s">
        <v>25</v>
      </c>
      <c r="H23" s="25">
        <v>9030</v>
      </c>
      <c r="I23" s="25" t="s">
        <v>25</v>
      </c>
      <c r="J23" s="25">
        <v>9135</v>
      </c>
      <c r="K23" s="25" t="s">
        <v>25</v>
      </c>
      <c r="L23" s="25">
        <v>9135</v>
      </c>
      <c r="M23" s="36" t="s">
        <v>25</v>
      </c>
      <c r="N23" s="22"/>
      <c r="P23" s="3"/>
    </row>
    <row r="24" spans="1:16" ht="24" customHeight="1">
      <c r="A24" s="3"/>
      <c r="C24" s="17"/>
      <c r="D24" s="23" t="s">
        <v>28</v>
      </c>
      <c r="E24" s="24" t="s">
        <v>13</v>
      </c>
      <c r="F24" s="25">
        <v>5775</v>
      </c>
      <c r="G24" s="25">
        <v>5775</v>
      </c>
      <c r="H24" s="25">
        <v>5775</v>
      </c>
      <c r="I24" s="25">
        <v>5775</v>
      </c>
      <c r="J24" s="25">
        <v>5880</v>
      </c>
      <c r="K24" s="25">
        <v>5880</v>
      </c>
      <c r="L24" s="25">
        <v>5880</v>
      </c>
      <c r="M24" s="36">
        <v>5880</v>
      </c>
      <c r="N24" s="22"/>
      <c r="P24" s="3"/>
    </row>
    <row r="25" spans="1:16" ht="21.75" customHeight="1">
      <c r="A25" s="3"/>
      <c r="C25" s="17"/>
      <c r="D25" s="213" t="s">
        <v>29</v>
      </c>
      <c r="E25" s="213"/>
      <c r="F25" s="214" t="s">
        <v>5</v>
      </c>
      <c r="G25" s="215"/>
      <c r="H25" s="215"/>
      <c r="I25" s="215"/>
      <c r="J25" s="215"/>
      <c r="K25" s="215"/>
      <c r="L25" s="215"/>
      <c r="M25" s="215"/>
      <c r="N25" s="37"/>
      <c r="P25" s="3"/>
    </row>
    <row r="26" spans="1:16" ht="24.75" customHeight="1" thickBot="1">
      <c r="A26" s="3"/>
      <c r="C26" s="17"/>
      <c r="D26" s="18" t="s">
        <v>6</v>
      </c>
      <c r="E26" s="19" t="s">
        <v>7</v>
      </c>
      <c r="F26" s="19">
        <v>140</v>
      </c>
      <c r="G26" s="19" t="s">
        <v>8</v>
      </c>
      <c r="H26" s="19">
        <v>160</v>
      </c>
      <c r="I26" s="19" t="s">
        <v>9</v>
      </c>
      <c r="J26" s="20">
        <v>180</v>
      </c>
      <c r="K26" s="21" t="s">
        <v>10</v>
      </c>
      <c r="L26" s="21">
        <v>200</v>
      </c>
      <c r="M26" s="21" t="s">
        <v>11</v>
      </c>
      <c r="N26" s="22"/>
      <c r="P26" s="3"/>
    </row>
    <row r="27" spans="1:16" ht="24" customHeight="1" thickTop="1">
      <c r="A27" s="3"/>
      <c r="C27" s="17"/>
      <c r="D27" s="23" t="s">
        <v>30</v>
      </c>
      <c r="E27" s="24" t="s">
        <v>13</v>
      </c>
      <c r="F27" s="216">
        <v>1522</v>
      </c>
      <c r="G27" s="217"/>
      <c r="H27" s="216">
        <v>1575</v>
      </c>
      <c r="I27" s="217"/>
      <c r="J27" s="216">
        <v>1680</v>
      </c>
      <c r="K27" s="217"/>
      <c r="L27" s="218">
        <v>1890</v>
      </c>
      <c r="M27" s="219"/>
      <c r="N27" s="38"/>
      <c r="O27" s="39"/>
      <c r="P27" s="3"/>
    </row>
    <row r="28" spans="1:16" ht="28.5" customHeight="1">
      <c r="A28" s="3"/>
      <c r="C28" s="17"/>
      <c r="D28" s="23" t="s">
        <v>31</v>
      </c>
      <c r="E28" s="24" t="s">
        <v>13</v>
      </c>
      <c r="F28" s="216">
        <v>10640</v>
      </c>
      <c r="G28" s="217"/>
      <c r="H28" s="216">
        <v>9900</v>
      </c>
      <c r="I28" s="217"/>
      <c r="J28" s="216">
        <v>11000</v>
      </c>
      <c r="K28" s="217"/>
      <c r="L28" s="216">
        <v>11700</v>
      </c>
      <c r="M28" s="220"/>
      <c r="N28" s="22"/>
      <c r="P28" s="3"/>
    </row>
    <row r="29" spans="1:16" ht="24" customHeight="1" hidden="1">
      <c r="A29" s="3"/>
      <c r="C29" s="17"/>
      <c r="D29" s="23" t="s">
        <v>32</v>
      </c>
      <c r="E29" s="24" t="s">
        <v>13</v>
      </c>
      <c r="F29" s="216">
        <v>0</v>
      </c>
      <c r="G29" s="217"/>
      <c r="H29" s="216">
        <v>0</v>
      </c>
      <c r="I29" s="217"/>
      <c r="J29" s="216">
        <v>0</v>
      </c>
      <c r="K29" s="217"/>
      <c r="L29" s="216">
        <v>0</v>
      </c>
      <c r="M29" s="220"/>
      <c r="N29" s="22"/>
      <c r="P29" s="3"/>
    </row>
    <row r="30" spans="1:16" ht="24" customHeight="1">
      <c r="A30" s="3"/>
      <c r="C30" s="17"/>
      <c r="D30" s="23" t="s">
        <v>33</v>
      </c>
      <c r="E30" s="24" t="s">
        <v>13</v>
      </c>
      <c r="F30" s="216">
        <v>7980</v>
      </c>
      <c r="G30" s="217"/>
      <c r="H30" s="216">
        <v>8820</v>
      </c>
      <c r="I30" s="217"/>
      <c r="J30" s="216">
        <v>9450</v>
      </c>
      <c r="K30" s="217"/>
      <c r="L30" s="216">
        <v>10080</v>
      </c>
      <c r="M30" s="220"/>
      <c r="N30" s="22"/>
      <c r="P30" s="3"/>
    </row>
    <row r="31" spans="1:16" ht="24" customHeight="1">
      <c r="A31" s="3"/>
      <c r="C31" s="17"/>
      <c r="D31" s="23" t="s">
        <v>34</v>
      </c>
      <c r="E31" s="24" t="s">
        <v>13</v>
      </c>
      <c r="F31" s="216">
        <v>3255</v>
      </c>
      <c r="G31" s="220"/>
      <c r="H31" s="220"/>
      <c r="I31" s="220"/>
      <c r="J31" s="220"/>
      <c r="K31" s="220"/>
      <c r="L31" s="220"/>
      <c r="M31" s="220"/>
      <c r="N31" s="22"/>
      <c r="P31" s="3"/>
    </row>
    <row r="32" spans="1:16" ht="24" customHeight="1">
      <c r="A32" s="3"/>
      <c r="C32" s="17"/>
      <c r="D32" s="23" t="s">
        <v>35</v>
      </c>
      <c r="E32" s="24" t="s">
        <v>13</v>
      </c>
      <c r="F32" s="216">
        <v>9030</v>
      </c>
      <c r="G32" s="220"/>
      <c r="H32" s="220"/>
      <c r="I32" s="220"/>
      <c r="J32" s="220"/>
      <c r="K32" s="220"/>
      <c r="L32" s="220"/>
      <c r="M32" s="220"/>
      <c r="N32" s="22"/>
      <c r="P32" s="3"/>
    </row>
    <row r="33" spans="1:16" ht="24" customHeight="1" hidden="1">
      <c r="A33" s="3"/>
      <c r="C33" s="17"/>
      <c r="D33" s="23" t="s">
        <v>36</v>
      </c>
      <c r="E33" s="24" t="s">
        <v>13</v>
      </c>
      <c r="F33" s="216">
        <v>0</v>
      </c>
      <c r="G33" s="220"/>
      <c r="H33" s="220"/>
      <c r="I33" s="220"/>
      <c r="J33" s="220"/>
      <c r="K33" s="220"/>
      <c r="L33" s="220"/>
      <c r="M33" s="220"/>
      <c r="N33" s="22"/>
      <c r="P33" s="3"/>
    </row>
    <row r="34" spans="1:16" ht="24" customHeight="1">
      <c r="A34" s="3"/>
      <c r="C34" s="17"/>
      <c r="D34" s="23" t="s">
        <v>37</v>
      </c>
      <c r="E34" s="24" t="s">
        <v>13</v>
      </c>
      <c r="F34" s="216">
        <v>0</v>
      </c>
      <c r="G34" s="220"/>
      <c r="H34" s="220"/>
      <c r="I34" s="220"/>
      <c r="J34" s="220"/>
      <c r="K34" s="220"/>
      <c r="L34" s="220"/>
      <c r="M34" s="220"/>
      <c r="N34" s="22"/>
      <c r="P34" s="3"/>
    </row>
    <row r="35" spans="1:16" ht="24" customHeight="1">
      <c r="A35" s="3"/>
      <c r="C35" s="17"/>
      <c r="D35" s="23" t="s">
        <v>38</v>
      </c>
      <c r="E35" s="24" t="s">
        <v>13</v>
      </c>
      <c r="F35" s="216">
        <v>787</v>
      </c>
      <c r="G35" s="220"/>
      <c r="H35" s="220"/>
      <c r="I35" s="220"/>
      <c r="J35" s="220"/>
      <c r="K35" s="220"/>
      <c r="L35" s="220"/>
      <c r="M35" s="220"/>
      <c r="N35" s="22"/>
      <c r="P35" s="3"/>
    </row>
    <row r="36" spans="1:16" ht="24" customHeight="1">
      <c r="A36" s="3"/>
      <c r="C36" s="17"/>
      <c r="D36" s="23" t="s">
        <v>39</v>
      </c>
      <c r="E36" s="24" t="s">
        <v>40</v>
      </c>
      <c r="F36" s="216">
        <v>100</v>
      </c>
      <c r="G36" s="220"/>
      <c r="H36" s="220"/>
      <c r="I36" s="220"/>
      <c r="J36" s="220"/>
      <c r="K36" s="220"/>
      <c r="L36" s="220"/>
      <c r="M36" s="220"/>
      <c r="N36" s="22"/>
      <c r="P36" s="3"/>
    </row>
    <row r="37" spans="1:16" ht="6.75" customHeight="1" thickBot="1">
      <c r="A37" s="3"/>
      <c r="C37" s="221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3"/>
      <c r="P37" s="3"/>
    </row>
    <row r="38" spans="1:16" ht="7.5" customHeight="1" thickTop="1">
      <c r="A38" s="3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P38" s="3"/>
    </row>
    <row r="39" spans="1:16" ht="18" customHeight="1">
      <c r="A39" s="3"/>
      <c r="C39" s="224" t="s">
        <v>41</v>
      </c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P39" s="3"/>
    </row>
    <row r="40" spans="1:16" ht="7.5" customHeight="1">
      <c r="A40" s="3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P40" s="3"/>
    </row>
    <row r="41" spans="1:17" ht="12" customHeight="1">
      <c r="A41" s="3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P41" s="31"/>
      <c r="Q41" s="27"/>
    </row>
    <row r="42" spans="1:16" ht="12">
      <c r="A42" s="3"/>
      <c r="P42" s="3"/>
    </row>
    <row r="43" spans="1:16" ht="7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ht="12" customHeight="1" hidden="1"/>
    <row r="45" ht="12" customHeight="1" hidden="1"/>
    <row r="46" ht="12" customHeight="1" hidden="1"/>
    <row r="47" ht="12" customHeight="1" hidden="1"/>
    <row r="48" ht="12" customHeight="1" hidden="1"/>
    <row r="49" ht="12" customHeight="1" hidden="1"/>
    <row r="50" ht="12" customHeight="1" hidden="1"/>
    <row r="51" ht="12" customHeight="1" hidden="1"/>
    <row r="52" ht="12" customHeight="1" hidden="1"/>
    <row r="53" ht="12" customHeight="1" hidden="1"/>
    <row r="54" ht="12" customHeight="1" hidden="1"/>
    <row r="55" ht="12" customHeight="1" hidden="1"/>
    <row r="56" ht="12" customHeight="1" hidden="1"/>
    <row r="57" ht="12" customHeight="1" hidden="1"/>
    <row r="58" ht="12" customHeight="1" hidden="1"/>
    <row r="59" ht="12" customHeight="1" hidden="1"/>
    <row r="60" ht="12" customHeight="1" hidden="1"/>
    <row r="61" ht="12" customHeight="1" hidden="1"/>
    <row r="62" ht="12" customHeight="1" hidden="1"/>
    <row r="63" ht="12" customHeight="1" hidden="1"/>
    <row r="64" ht="12" customHeight="1" hidden="1"/>
    <row r="65" ht="12" customHeight="1" hidden="1"/>
    <row r="66" ht="12" customHeight="1" hidden="1"/>
    <row r="67" ht="12" customHeight="1" hidden="1"/>
    <row r="68" ht="12" customHeight="1" hidden="1"/>
    <row r="69" ht="12" customHeight="1" hidden="1"/>
    <row r="70" ht="12" customHeight="1" hidden="1"/>
    <row r="71" ht="12" customHeight="1" hidden="1"/>
    <row r="72" ht="12" customHeight="1" hidden="1"/>
    <row r="73" ht="12" customHeight="1" hidden="1"/>
    <row r="74" ht="12" customHeight="1" hidden="1"/>
    <row r="75" ht="12" customHeight="1" hidden="1"/>
    <row r="76" ht="12" customHeight="1" hidden="1"/>
    <row r="77" ht="12" customHeight="1" hidden="1"/>
    <row r="78" ht="12" customHeight="1" hidden="1"/>
    <row r="79" ht="12" customHeight="1" hidden="1"/>
    <row r="80" ht="12" customHeight="1" hidden="1"/>
    <row r="81" ht="12" customHeight="1" hidden="1"/>
    <row r="82" ht="12" customHeight="1" hidden="1"/>
    <row r="83" ht="12" customHeight="1" hidden="1"/>
    <row r="84" ht="12" customHeight="1" hidden="1"/>
    <row r="85" ht="12" customHeight="1" hidden="1"/>
    <row r="86" ht="23.25" customHeight="1" hidden="1"/>
    <row r="87" ht="12" customHeight="1" hidden="1"/>
    <row r="88" ht="12" customHeight="1" hidden="1"/>
    <row r="89" ht="12" customHeight="1" hidden="1"/>
    <row r="90" ht="12" customHeight="1" hidden="1"/>
    <row r="91" ht="12" customHeight="1" hidden="1"/>
    <row r="92" ht="12" customHeight="1" hidden="1"/>
    <row r="93" ht="12" customHeight="1" hidden="1"/>
    <row r="94" ht="12" customHeight="1" hidden="1"/>
    <row r="95" ht="12" customHeight="1" hidden="1"/>
    <row r="96" ht="12" customHeight="1" hidden="1"/>
    <row r="97" ht="12" customHeight="1" hidden="1"/>
    <row r="98" ht="0" customHeight="1" hidden="1"/>
    <row r="99" ht="0" customHeight="1" hidden="1"/>
    <row r="100" ht="0" customHeight="1" hidden="1"/>
    <row r="101" ht="0" customHeight="1" hidden="1"/>
    <row r="102" ht="0" customHeight="1" hidden="1"/>
    <row r="103" ht="0" customHeight="1" hidden="1"/>
    <row r="104" ht="0" customHeight="1" hidden="1"/>
    <row r="105" ht="0" customHeight="1" hidden="1"/>
    <row r="106" ht="0" customHeight="1" hidden="1"/>
    <row r="107" ht="0" customHeight="1" hidden="1"/>
    <row r="108" ht="0" customHeight="1" hidden="1"/>
    <row r="109" ht="0" customHeight="1" hidden="1"/>
    <row r="110" ht="0" customHeight="1" hidden="1"/>
    <row r="111" ht="0" customHeight="1" hidden="1"/>
    <row r="112" ht="0" customHeight="1" hidden="1"/>
    <row r="113" ht="0" customHeight="1" hidden="1"/>
    <row r="114" ht="0" customHeight="1" hidden="1"/>
    <row r="115" ht="0" customHeight="1" hidden="1"/>
    <row r="116" ht="0" customHeight="1" hidden="1"/>
    <row r="117" ht="0" customHeight="1" hidden="1"/>
    <row r="118" ht="0" customHeight="1" hidden="1"/>
    <row r="119" ht="0" customHeight="1" hidden="1"/>
    <row r="120" ht="0" customHeight="1" hidden="1"/>
    <row r="121" ht="0" customHeight="1" hidden="1"/>
    <row r="122" ht="0" customHeight="1" hidden="1"/>
    <row r="123" ht="0" customHeight="1" hidden="1"/>
    <row r="124" ht="0" customHeight="1" hidden="1"/>
    <row r="125" ht="0" customHeight="1" hidden="1"/>
    <row r="126" ht="0" customHeight="1" hidden="1"/>
    <row r="127" ht="0" customHeight="1" hidden="1"/>
    <row r="128" ht="0" customHeight="1" hidden="1"/>
    <row r="129" ht="0" customHeight="1" hidden="1"/>
    <row r="130" ht="0" customHeight="1" hidden="1"/>
  </sheetData>
  <sheetProtection/>
  <mergeCells count="32">
    <mergeCell ref="F33:M33"/>
    <mergeCell ref="F34:M34"/>
    <mergeCell ref="F35:M35"/>
    <mergeCell ref="F36:M36"/>
    <mergeCell ref="C37:N37"/>
    <mergeCell ref="C39:N39"/>
    <mergeCell ref="F30:G30"/>
    <mergeCell ref="H30:I30"/>
    <mergeCell ref="J30:K30"/>
    <mergeCell ref="L30:M30"/>
    <mergeCell ref="F31:M31"/>
    <mergeCell ref="F32:M32"/>
    <mergeCell ref="F28:G28"/>
    <mergeCell ref="H28:I28"/>
    <mergeCell ref="J28:K28"/>
    <mergeCell ref="L28:M28"/>
    <mergeCell ref="F29:G29"/>
    <mergeCell ref="H29:I29"/>
    <mergeCell ref="J29:K29"/>
    <mergeCell ref="L29:M29"/>
    <mergeCell ref="D25:E25"/>
    <mergeCell ref="F25:M25"/>
    <mergeCell ref="F27:G27"/>
    <mergeCell ref="H27:I27"/>
    <mergeCell ref="J27:K27"/>
    <mergeCell ref="L27:M27"/>
    <mergeCell ref="D6:M6"/>
    <mergeCell ref="D7:M7"/>
    <mergeCell ref="J8:N8"/>
    <mergeCell ref="H9:N9"/>
    <mergeCell ref="D10:E10"/>
    <mergeCell ref="F10:M10"/>
  </mergeCells>
  <hyperlinks>
    <hyperlink ref="D8" location="Меню!R1C1" tooltip="Вернуться к меню" display="Вернуться назад"/>
  </hyperlinks>
  <printOptions horizontalCentered="1"/>
  <pageMargins left="0.7874015748031497" right="0.7874015748031497" top="0.3937007874015748" bottom="0.3937007874015748" header="0" footer="0"/>
  <pageSetup fitToHeight="1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K30"/>
  <sheetViews>
    <sheetView showGridLines="0" zoomScaleSheetLayoutView="100" zoomScalePageLayoutView="0" workbookViewId="0" topLeftCell="A1">
      <selection activeCell="D26" sqref="A26:D27"/>
    </sheetView>
  </sheetViews>
  <sheetFormatPr defaultColWidth="0" defaultRowHeight="0" customHeight="1" zeroHeight="1"/>
  <cols>
    <col min="1" max="3" width="1.421875" style="4" customWidth="1"/>
    <col min="4" max="4" width="47.7109375" style="4" customWidth="1"/>
    <col min="5" max="5" width="19.00390625" style="4" customWidth="1"/>
    <col min="6" max="6" width="5.7109375" style="4" customWidth="1"/>
    <col min="7" max="7" width="47.28125" style="4" customWidth="1"/>
    <col min="8" max="10" width="1.421875" style="4" customWidth="1"/>
    <col min="11" max="11" width="9.140625" style="4" hidden="1" customWidth="1"/>
    <col min="12" max="14" width="0" style="4" hidden="1" customWidth="1"/>
    <col min="15" max="15" width="9.140625" style="4" hidden="1" customWidth="1"/>
    <col min="16" max="17" width="0" style="4" hidden="1" customWidth="1"/>
    <col min="18" max="16384" width="9.140625" style="4" hidden="1" customWidth="1"/>
  </cols>
  <sheetData>
    <row r="1" spans="1:10" ht="7.5" customHeight="1">
      <c r="A1" s="1"/>
      <c r="B1" s="2"/>
      <c r="C1" s="2"/>
      <c r="D1" s="3"/>
      <c r="E1" s="3"/>
      <c r="F1" s="3"/>
      <c r="G1" s="3"/>
      <c r="H1" s="3"/>
      <c r="I1" s="3"/>
      <c r="J1" s="3"/>
    </row>
    <row r="2" spans="1:10" ht="7.5" customHeight="1">
      <c r="A2" s="3"/>
      <c r="D2" s="5"/>
      <c r="E2" s="5"/>
      <c r="F2" s="5"/>
      <c r="G2" s="5"/>
      <c r="J2" s="3"/>
    </row>
    <row r="3" spans="1:10" ht="53.25" customHeight="1">
      <c r="A3" s="3"/>
      <c r="D3" s="5"/>
      <c r="E3" s="5"/>
      <c r="F3" s="5"/>
      <c r="G3" s="5"/>
      <c r="J3" s="3"/>
    </row>
    <row r="4" spans="1:10" ht="3" customHeight="1" hidden="1">
      <c r="A4" s="3"/>
      <c r="D4" s="5"/>
      <c r="E4" s="5"/>
      <c r="F4" s="5"/>
      <c r="G4" s="5"/>
      <c r="J4" s="3"/>
    </row>
    <row r="5" spans="1:10" ht="3" customHeight="1">
      <c r="A5" s="3"/>
      <c r="D5" s="5"/>
      <c r="E5" s="5"/>
      <c r="F5" s="5"/>
      <c r="G5" s="5"/>
      <c r="J5" s="3"/>
    </row>
    <row r="6" spans="1:10" s="7" customFormat="1" ht="27.75" customHeight="1">
      <c r="A6" s="6"/>
      <c r="D6" s="235" t="s">
        <v>42</v>
      </c>
      <c r="E6" s="235"/>
      <c r="F6" s="235"/>
      <c r="G6" s="235"/>
      <c r="H6" s="42"/>
      <c r="I6" s="42"/>
      <c r="J6" s="6"/>
    </row>
    <row r="7" spans="1:10" s="7" customFormat="1" ht="0.75" customHeight="1">
      <c r="A7" s="6"/>
      <c r="C7" s="236"/>
      <c r="D7" s="237"/>
      <c r="E7" s="237"/>
      <c r="F7" s="237"/>
      <c r="G7" s="237"/>
      <c r="H7" s="237"/>
      <c r="J7" s="6"/>
    </row>
    <row r="8" spans="1:10" s="7" customFormat="1" ht="17.25" customHeight="1">
      <c r="A8" s="6"/>
      <c r="C8" s="43"/>
      <c r="D8" s="8" t="s">
        <v>1</v>
      </c>
      <c r="E8" s="5"/>
      <c r="F8" s="5"/>
      <c r="G8" s="44" t="s">
        <v>2</v>
      </c>
      <c r="H8" s="5"/>
      <c r="J8" s="6"/>
    </row>
    <row r="9" spans="1:10" s="7" customFormat="1" ht="15.75" customHeight="1" thickBot="1">
      <c r="A9" s="6"/>
      <c r="C9" s="11"/>
      <c r="D9" s="10">
        <v>43502</v>
      </c>
      <c r="E9" s="11"/>
      <c r="F9" s="238" t="s">
        <v>3</v>
      </c>
      <c r="G9" s="238"/>
      <c r="H9" s="12"/>
      <c r="J9" s="6"/>
    </row>
    <row r="10" spans="1:10" ht="6.75" customHeight="1" thickTop="1">
      <c r="A10" s="3"/>
      <c r="C10" s="45"/>
      <c r="D10" s="210"/>
      <c r="E10" s="210"/>
      <c r="F10" s="14"/>
      <c r="G10" s="15"/>
      <c r="H10" s="16"/>
      <c r="J10" s="3"/>
    </row>
    <row r="11" spans="1:10" ht="30" customHeight="1" thickBot="1">
      <c r="A11" s="3"/>
      <c r="C11" s="46"/>
      <c r="D11" s="239" t="s">
        <v>6</v>
      </c>
      <c r="E11" s="240"/>
      <c r="F11" s="19" t="s">
        <v>7</v>
      </c>
      <c r="G11" s="21" t="s">
        <v>43</v>
      </c>
      <c r="H11" s="22"/>
      <c r="J11" s="3"/>
    </row>
    <row r="12" spans="1:10" ht="27" customHeight="1" thickTop="1">
      <c r="A12" s="3"/>
      <c r="C12" s="46"/>
      <c r="D12" s="225" t="s">
        <v>44</v>
      </c>
      <c r="E12" s="47" t="s">
        <v>45</v>
      </c>
      <c r="F12" s="48" t="s">
        <v>13</v>
      </c>
      <c r="G12" s="26">
        <v>192</v>
      </c>
      <c r="H12" s="22"/>
      <c r="J12" s="3"/>
    </row>
    <row r="13" spans="1:10" ht="27" customHeight="1">
      <c r="A13" s="3"/>
      <c r="B13" s="27"/>
      <c r="C13" s="49"/>
      <c r="D13" s="226"/>
      <c r="E13" s="51" t="s">
        <v>46</v>
      </c>
      <c r="F13" s="52" t="s">
        <v>13</v>
      </c>
      <c r="G13" s="36">
        <v>375</v>
      </c>
      <c r="H13" s="30"/>
      <c r="I13" s="27"/>
      <c r="J13" s="31"/>
    </row>
    <row r="14" spans="1:10" ht="27" customHeight="1">
      <c r="A14" s="3"/>
      <c r="B14" s="27"/>
      <c r="C14" s="49"/>
      <c r="D14" s="227"/>
      <c r="E14" s="54" t="s">
        <v>47</v>
      </c>
      <c r="F14" s="52" t="s">
        <v>13</v>
      </c>
      <c r="G14" s="36">
        <v>546</v>
      </c>
      <c r="H14" s="30"/>
      <c r="I14" s="27"/>
      <c r="J14" s="31"/>
    </row>
    <row r="15" spans="1:10" ht="27" customHeight="1" hidden="1">
      <c r="A15" s="3"/>
      <c r="C15" s="46"/>
      <c r="E15" s="55" t="s">
        <v>48</v>
      </c>
      <c r="F15" s="52" t="s">
        <v>13</v>
      </c>
      <c r="G15" s="36">
        <v>0</v>
      </c>
      <c r="H15" s="22"/>
      <c r="J15" s="3"/>
    </row>
    <row r="16" spans="1:10" ht="27" customHeight="1">
      <c r="A16" s="3"/>
      <c r="C16" s="46"/>
      <c r="D16" s="56" t="s">
        <v>49</v>
      </c>
      <c r="E16" s="57" t="s">
        <v>50</v>
      </c>
      <c r="F16" s="52" t="s">
        <v>13</v>
      </c>
      <c r="G16" s="36" t="s">
        <v>25</v>
      </c>
      <c r="H16" s="22"/>
      <c r="J16" s="3"/>
    </row>
    <row r="17" spans="1:10" ht="27" customHeight="1">
      <c r="A17" s="3"/>
      <c r="C17" s="46"/>
      <c r="D17" s="228" t="s">
        <v>51</v>
      </c>
      <c r="E17" s="229"/>
      <c r="F17" s="52" t="s">
        <v>13</v>
      </c>
      <c r="G17" s="36" t="s">
        <v>25</v>
      </c>
      <c r="H17" s="22"/>
      <c r="J17" s="3"/>
    </row>
    <row r="18" spans="1:10" ht="27" customHeight="1">
      <c r="A18" s="3"/>
      <c r="C18" s="46"/>
      <c r="D18" s="230" t="s">
        <v>52</v>
      </c>
      <c r="E18" s="55" t="s">
        <v>53</v>
      </c>
      <c r="F18" s="52" t="s">
        <v>13</v>
      </c>
      <c r="G18" s="36" t="s">
        <v>25</v>
      </c>
      <c r="H18" s="22"/>
      <c r="J18" s="3"/>
    </row>
    <row r="19" spans="1:10" ht="27" customHeight="1">
      <c r="A19" s="3"/>
      <c r="C19" s="46"/>
      <c r="D19" s="227"/>
      <c r="E19" s="54" t="s">
        <v>54</v>
      </c>
      <c r="F19" s="52" t="s">
        <v>13</v>
      </c>
      <c r="G19" s="36" t="s">
        <v>25</v>
      </c>
      <c r="H19" s="22"/>
      <c r="J19" s="3"/>
    </row>
    <row r="20" spans="1:10" ht="27" customHeight="1">
      <c r="A20" s="3"/>
      <c r="C20" s="46"/>
      <c r="D20" s="58" t="s">
        <v>55</v>
      </c>
      <c r="E20" s="23"/>
      <c r="F20" s="52" t="s">
        <v>13</v>
      </c>
      <c r="G20" s="36" t="s">
        <v>25</v>
      </c>
      <c r="H20" s="22"/>
      <c r="J20" s="3"/>
    </row>
    <row r="21" spans="1:10" ht="27" customHeight="1">
      <c r="A21" s="3"/>
      <c r="C21" s="46"/>
      <c r="D21" s="230" t="s">
        <v>56</v>
      </c>
      <c r="E21" s="55" t="s">
        <v>57</v>
      </c>
      <c r="F21" s="52" t="s">
        <v>13</v>
      </c>
      <c r="G21" s="36" t="s">
        <v>25</v>
      </c>
      <c r="H21" s="22"/>
      <c r="J21" s="3"/>
    </row>
    <row r="22" spans="1:10" ht="27" customHeight="1">
      <c r="A22" s="3"/>
      <c r="C22" s="46"/>
      <c r="D22" s="227"/>
      <c r="E22" s="54" t="s">
        <v>58</v>
      </c>
      <c r="F22" s="52" t="s">
        <v>13</v>
      </c>
      <c r="G22" s="36" t="s">
        <v>25</v>
      </c>
      <c r="H22" s="22"/>
      <c r="J22" s="3"/>
    </row>
    <row r="23" spans="1:10" ht="6.75" customHeight="1" thickBot="1">
      <c r="A23" s="3"/>
      <c r="C23" s="231"/>
      <c r="D23" s="232"/>
      <c r="E23" s="232"/>
      <c r="F23" s="232"/>
      <c r="G23" s="232"/>
      <c r="H23" s="233"/>
      <c r="J23" s="3"/>
    </row>
    <row r="24" spans="1:10" ht="7.5" customHeight="1" thickTop="1">
      <c r="A24" s="3"/>
      <c r="C24" s="59"/>
      <c r="D24" s="59"/>
      <c r="E24" s="59"/>
      <c r="F24" s="59"/>
      <c r="G24" s="59"/>
      <c r="H24" s="59"/>
      <c r="J24" s="3"/>
    </row>
    <row r="25" spans="1:10" ht="16.5" customHeight="1">
      <c r="A25" s="3"/>
      <c r="C25" s="234" t="s">
        <v>41</v>
      </c>
      <c r="D25" s="234"/>
      <c r="E25" s="234"/>
      <c r="F25" s="234"/>
      <c r="G25" s="234"/>
      <c r="H25" s="234"/>
      <c r="J25" s="3"/>
    </row>
    <row r="26" spans="1:10" ht="7.5" customHeight="1">
      <c r="A26" s="3"/>
      <c r="C26" s="59"/>
      <c r="D26" s="59"/>
      <c r="E26" s="59"/>
      <c r="F26" s="59"/>
      <c r="G26" s="59"/>
      <c r="H26" s="59"/>
      <c r="J26" s="3"/>
    </row>
    <row r="27" spans="1:11" ht="12" customHeight="1">
      <c r="A27" s="3"/>
      <c r="C27" s="60"/>
      <c r="D27" s="41"/>
      <c r="E27" s="41"/>
      <c r="F27" s="41"/>
      <c r="G27" s="41"/>
      <c r="H27" s="41"/>
      <c r="J27" s="31"/>
      <c r="K27" s="27"/>
    </row>
    <row r="28" spans="1:11" ht="12" customHeight="1">
      <c r="A28" s="3"/>
      <c r="C28" s="41"/>
      <c r="D28" s="41"/>
      <c r="E28" s="41"/>
      <c r="F28" s="41"/>
      <c r="G28" s="41"/>
      <c r="H28" s="41"/>
      <c r="J28" s="31"/>
      <c r="K28" s="27"/>
    </row>
    <row r="29" spans="1:10" ht="12">
      <c r="A29" s="3"/>
      <c r="J29" s="3"/>
    </row>
    <row r="30" spans="1:10" ht="7.5" customHeight="1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ht="12" customHeight="1" hidden="1"/>
    <row r="32" ht="12" customHeight="1" hidden="1"/>
    <row r="33" ht="12" customHeight="1" hidden="1"/>
    <row r="34" ht="12" customHeight="1" hidden="1"/>
    <row r="35" ht="12" customHeight="1" hidden="1"/>
    <row r="36" ht="12" customHeight="1" hidden="1"/>
    <row r="37" ht="12" customHeight="1" hidden="1"/>
    <row r="38" ht="12" customHeight="1" hidden="1"/>
    <row r="39" ht="12" customHeight="1" hidden="1"/>
    <row r="40" ht="12" customHeight="1" hidden="1"/>
    <row r="41" ht="12" customHeight="1" hidden="1"/>
    <row r="42" ht="12" customHeight="1" hidden="1"/>
    <row r="43" ht="12" customHeight="1" hidden="1"/>
    <row r="44" ht="12" customHeight="1" hidden="1"/>
    <row r="45" ht="12" customHeight="1" hidden="1"/>
    <row r="46" ht="12" customHeight="1" hidden="1"/>
    <row r="47" ht="12" customHeight="1" hidden="1"/>
    <row r="48" ht="12" customHeight="1" hidden="1"/>
    <row r="49" ht="12" customHeight="1" hidden="1"/>
    <row r="50" ht="12" customHeight="1" hidden="1"/>
    <row r="51" ht="12" customHeight="1" hidden="1"/>
    <row r="52" ht="12" customHeight="1" hidden="1"/>
    <row r="53" ht="12" customHeight="1" hidden="1"/>
    <row r="54" ht="12" customHeight="1" hidden="1"/>
    <row r="55" ht="12" customHeight="1" hidden="1"/>
    <row r="56" ht="12" customHeight="1" hidden="1"/>
    <row r="57" ht="12" customHeight="1" hidden="1"/>
    <row r="58" ht="12" customHeight="1" hidden="1"/>
    <row r="59" ht="12" customHeight="1" hidden="1"/>
    <row r="60" ht="12" customHeight="1" hidden="1"/>
    <row r="61" ht="12" customHeight="1" hidden="1"/>
    <row r="62" ht="12" customHeight="1" hidden="1"/>
    <row r="63" ht="12" customHeight="1" hidden="1"/>
    <row r="64" ht="12" customHeight="1" hidden="1"/>
    <row r="65" ht="12" customHeight="1" hidden="1"/>
    <row r="66" ht="12" customHeight="1" hidden="1"/>
    <row r="67" ht="12" customHeight="1" hidden="1"/>
    <row r="68" ht="12" customHeight="1" hidden="1"/>
    <row r="69" ht="12" customHeight="1" hidden="1"/>
    <row r="70" ht="12" customHeight="1" hidden="1"/>
    <row r="71" ht="12" customHeight="1" hidden="1"/>
    <row r="72" ht="12" customHeight="1" hidden="1"/>
    <row r="73" ht="23.25" customHeight="1" hidden="1"/>
    <row r="74" ht="12" customHeight="1" hidden="1"/>
    <row r="75" ht="12" customHeight="1" hidden="1"/>
    <row r="76" ht="12" customHeight="1" hidden="1"/>
    <row r="77" ht="12" customHeight="1" hidden="1"/>
    <row r="78" ht="12" customHeight="1" hidden="1"/>
    <row r="79" ht="12" customHeight="1" hidden="1"/>
    <row r="80" ht="12" customHeight="1" hidden="1"/>
    <row r="81" ht="12" customHeight="1" hidden="1"/>
    <row r="82" ht="12" customHeight="1" hidden="1"/>
    <row r="83" ht="12" customHeight="1" hidden="1"/>
    <row r="84" ht="12" customHeight="1" hidden="1"/>
    <row r="85" ht="0" customHeight="1" hidden="1"/>
  </sheetData>
  <sheetProtection/>
  <mergeCells count="11">
    <mergeCell ref="D6:G6"/>
    <mergeCell ref="C7:H7"/>
    <mergeCell ref="F9:G9"/>
    <mergeCell ref="D10:E10"/>
    <mergeCell ref="D11:E11"/>
    <mergeCell ref="D12:D14"/>
    <mergeCell ref="D17:E17"/>
    <mergeCell ref="D18:D19"/>
    <mergeCell ref="D21:D22"/>
    <mergeCell ref="C23:H23"/>
    <mergeCell ref="C25:H25"/>
  </mergeCells>
  <hyperlinks>
    <hyperlink ref="D8" location="Меню!R1C1" tooltip="Вернуться к меню" display="Вернуться назад"/>
  </hyperlinks>
  <printOptions horizontalCentered="1"/>
  <pageMargins left="0.7874015748031497" right="0.7874015748031497" top="0.3937007874015748" bottom="0.3937007874015748" header="0" footer="0"/>
  <pageSetup fitToHeight="1" fitToWidth="1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42"/>
  <sheetViews>
    <sheetView showGridLines="0" zoomScaleSheetLayoutView="100" zoomScalePageLayoutView="0" workbookViewId="0" topLeftCell="A1">
      <selection activeCell="D40" sqref="A39:D40"/>
    </sheetView>
  </sheetViews>
  <sheetFormatPr defaultColWidth="0" defaultRowHeight="0" customHeight="1" zeroHeight="1"/>
  <cols>
    <col min="1" max="3" width="1.421875" style="4" customWidth="1"/>
    <col min="4" max="4" width="36.421875" style="4" customWidth="1"/>
    <col min="5" max="5" width="24.57421875" style="4" customWidth="1"/>
    <col min="6" max="6" width="6.00390625" style="4" customWidth="1"/>
    <col min="7" max="11" width="11.140625" style="4" customWidth="1"/>
    <col min="12" max="14" width="1.421875" style="4" customWidth="1"/>
    <col min="15" max="15" width="9.140625" style="4" hidden="1" customWidth="1"/>
    <col min="16" max="17" width="0" style="4" hidden="1" customWidth="1"/>
    <col min="18" max="16384" width="9.140625" style="4" hidden="1" customWidth="1"/>
  </cols>
  <sheetData>
    <row r="1" spans="1:14" ht="7.5" customHeight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7.5" customHeight="1">
      <c r="A2" s="3"/>
      <c r="D2" s="5"/>
      <c r="E2" s="5"/>
      <c r="F2" s="5"/>
      <c r="G2" s="5"/>
      <c r="H2" s="5"/>
      <c r="I2" s="5"/>
      <c r="J2" s="5"/>
      <c r="K2" s="5"/>
      <c r="N2" s="3"/>
    </row>
    <row r="3" spans="1:14" ht="58.5" customHeight="1">
      <c r="A3" s="3"/>
      <c r="D3" s="5"/>
      <c r="E3" s="5"/>
      <c r="F3" s="5"/>
      <c r="G3" s="5"/>
      <c r="H3" s="5"/>
      <c r="I3" s="5"/>
      <c r="J3" s="5"/>
      <c r="K3" s="5"/>
      <c r="N3" s="3"/>
    </row>
    <row r="4" spans="1:14" ht="3" customHeight="1" hidden="1">
      <c r="A4" s="3"/>
      <c r="D4" s="5"/>
      <c r="E4" s="5"/>
      <c r="F4" s="5"/>
      <c r="G4" s="5"/>
      <c r="H4" s="5"/>
      <c r="I4" s="5"/>
      <c r="J4" s="5"/>
      <c r="K4" s="5"/>
      <c r="N4" s="3"/>
    </row>
    <row r="5" spans="1:14" ht="3" customHeight="1">
      <c r="A5" s="3"/>
      <c r="D5" s="5"/>
      <c r="E5" s="5"/>
      <c r="F5" s="5"/>
      <c r="G5" s="5"/>
      <c r="H5" s="5"/>
      <c r="I5" s="5"/>
      <c r="J5" s="5"/>
      <c r="K5" s="5"/>
      <c r="N5" s="3"/>
    </row>
    <row r="6" spans="1:14" s="7" customFormat="1" ht="27.75" customHeight="1">
      <c r="A6" s="6"/>
      <c r="D6" s="235" t="s">
        <v>60</v>
      </c>
      <c r="E6" s="235"/>
      <c r="F6" s="235"/>
      <c r="G6" s="235"/>
      <c r="H6" s="235"/>
      <c r="I6" s="235"/>
      <c r="J6" s="235"/>
      <c r="K6" s="235"/>
      <c r="L6" s="42"/>
      <c r="M6" s="42"/>
      <c r="N6" s="6"/>
    </row>
    <row r="7" spans="1:14" s="7" customFormat="1" ht="6" customHeight="1">
      <c r="A7" s="6"/>
      <c r="D7" s="9"/>
      <c r="E7" s="9"/>
      <c r="F7" s="9"/>
      <c r="G7" s="9"/>
      <c r="H7" s="9"/>
      <c r="I7" s="9"/>
      <c r="J7" s="9"/>
      <c r="K7" s="9"/>
      <c r="N7" s="6"/>
    </row>
    <row r="8" spans="1:14" s="7" customFormat="1" ht="15" customHeight="1">
      <c r="A8" s="6"/>
      <c r="D8" s="8" t="s">
        <v>1</v>
      </c>
      <c r="E8" s="9"/>
      <c r="F8" s="9"/>
      <c r="G8" s="9"/>
      <c r="H8" s="208" t="s">
        <v>2</v>
      </c>
      <c r="I8" s="208"/>
      <c r="J8" s="208"/>
      <c r="K8" s="208"/>
      <c r="L8" s="208"/>
      <c r="N8" s="6"/>
    </row>
    <row r="9" spans="1:14" s="7" customFormat="1" ht="20.25" customHeight="1" thickBot="1">
      <c r="A9" s="6"/>
      <c r="C9" s="11"/>
      <c r="D9" s="10">
        <v>43502</v>
      </c>
      <c r="E9" s="10"/>
      <c r="F9" s="11"/>
      <c r="G9" s="209" t="s">
        <v>3</v>
      </c>
      <c r="H9" s="209"/>
      <c r="I9" s="209"/>
      <c r="J9" s="209"/>
      <c r="K9" s="209"/>
      <c r="L9" s="209"/>
      <c r="N9" s="6"/>
    </row>
    <row r="10" spans="1:14" ht="21.75" customHeight="1" thickTop="1">
      <c r="A10" s="3"/>
      <c r="C10" s="45"/>
      <c r="D10" s="210" t="s">
        <v>4</v>
      </c>
      <c r="E10" s="210"/>
      <c r="F10" s="210"/>
      <c r="G10" s="241"/>
      <c r="H10" s="241"/>
      <c r="I10" s="241"/>
      <c r="J10" s="241"/>
      <c r="K10" s="241"/>
      <c r="L10" s="16"/>
      <c r="N10" s="3"/>
    </row>
    <row r="11" spans="1:14" ht="30" customHeight="1" thickBot="1">
      <c r="A11" s="3"/>
      <c r="C11" s="46"/>
      <c r="D11" s="61" t="s">
        <v>6</v>
      </c>
      <c r="E11" s="18"/>
      <c r="F11" s="19" t="s">
        <v>7</v>
      </c>
      <c r="G11" s="19">
        <v>140</v>
      </c>
      <c r="H11" s="19">
        <v>160</v>
      </c>
      <c r="I11" s="21">
        <v>180</v>
      </c>
      <c r="J11" s="21">
        <v>200</v>
      </c>
      <c r="K11" s="21">
        <v>250</v>
      </c>
      <c r="L11" s="22"/>
      <c r="N11" s="3"/>
    </row>
    <row r="12" spans="1:14" ht="24" customHeight="1" thickTop="1">
      <c r="A12" s="3"/>
      <c r="C12" s="46"/>
      <c r="D12" s="242" t="s">
        <v>61</v>
      </c>
      <c r="E12" s="243"/>
      <c r="F12" s="24" t="s">
        <v>13</v>
      </c>
      <c r="G12" s="25">
        <v>12474</v>
      </c>
      <c r="H12" s="25">
        <v>12030</v>
      </c>
      <c r="I12" s="25">
        <v>12273</v>
      </c>
      <c r="J12" s="25">
        <v>12739</v>
      </c>
      <c r="K12" s="62">
        <v>15512</v>
      </c>
      <c r="L12" s="22"/>
      <c r="N12" s="3"/>
    </row>
    <row r="13" spans="1:14" ht="24" customHeight="1">
      <c r="A13" s="3"/>
      <c r="B13" s="27"/>
      <c r="C13" s="49"/>
      <c r="D13" s="244" t="s">
        <v>62</v>
      </c>
      <c r="E13" s="63" t="s">
        <v>63</v>
      </c>
      <c r="F13" s="24" t="s">
        <v>13</v>
      </c>
      <c r="G13" s="25">
        <v>9304</v>
      </c>
      <c r="H13" s="25">
        <v>9820</v>
      </c>
      <c r="I13" s="25">
        <v>11205</v>
      </c>
      <c r="J13" s="25">
        <v>12478</v>
      </c>
      <c r="K13" s="36">
        <v>13146</v>
      </c>
      <c r="L13" s="30"/>
      <c r="M13" s="27"/>
      <c r="N13" s="31"/>
    </row>
    <row r="14" spans="1:14" ht="24" customHeight="1">
      <c r="A14" s="3"/>
      <c r="C14" s="46"/>
      <c r="D14" s="245" t="s">
        <v>64</v>
      </c>
      <c r="E14" s="64" t="s">
        <v>65</v>
      </c>
      <c r="F14" s="24" t="s">
        <v>13</v>
      </c>
      <c r="G14" s="25">
        <v>13573</v>
      </c>
      <c r="H14" s="25">
        <v>13737</v>
      </c>
      <c r="I14" s="25">
        <v>15348</v>
      </c>
      <c r="J14" s="25">
        <v>16901</v>
      </c>
      <c r="K14" s="36">
        <v>16905</v>
      </c>
      <c r="L14" s="22"/>
      <c r="N14" s="3"/>
    </row>
    <row r="15" spans="1:14" ht="24" customHeight="1">
      <c r="A15" s="3"/>
      <c r="C15" s="46"/>
      <c r="D15" s="228" t="s">
        <v>66</v>
      </c>
      <c r="E15" s="229"/>
      <c r="F15" s="65" t="s">
        <v>13</v>
      </c>
      <c r="G15" s="25">
        <v>19180</v>
      </c>
      <c r="H15" s="25">
        <v>19744</v>
      </c>
      <c r="I15" s="25">
        <v>21342</v>
      </c>
      <c r="J15" s="25">
        <v>25566</v>
      </c>
      <c r="K15" s="36">
        <v>28558</v>
      </c>
      <c r="L15" s="22"/>
      <c r="N15" s="3"/>
    </row>
    <row r="16" spans="1:14" ht="24" customHeight="1">
      <c r="A16" s="3"/>
      <c r="C16" s="46"/>
      <c r="D16" s="244" t="s">
        <v>67</v>
      </c>
      <c r="E16" s="63" t="s">
        <v>68</v>
      </c>
      <c r="F16" s="66" t="s">
        <v>16</v>
      </c>
      <c r="G16" s="25">
        <v>14803</v>
      </c>
      <c r="H16" s="25">
        <v>15657</v>
      </c>
      <c r="I16" s="25">
        <v>16228</v>
      </c>
      <c r="J16" s="25">
        <v>18187</v>
      </c>
      <c r="K16" s="36">
        <v>22898</v>
      </c>
      <c r="L16" s="22"/>
      <c r="N16" s="3"/>
    </row>
    <row r="17" spans="1:14" ht="24" customHeight="1">
      <c r="A17" s="3"/>
      <c r="C17" s="46"/>
      <c r="D17" s="245" t="s">
        <v>69</v>
      </c>
      <c r="E17" s="64" t="s">
        <v>70</v>
      </c>
      <c r="F17" s="66" t="s">
        <v>16</v>
      </c>
      <c r="G17" s="25">
        <v>21362</v>
      </c>
      <c r="H17" s="25">
        <v>22704</v>
      </c>
      <c r="I17" s="25">
        <v>23878</v>
      </c>
      <c r="J17" s="25">
        <v>26481</v>
      </c>
      <c r="K17" s="36">
        <v>37526</v>
      </c>
      <c r="L17" s="22"/>
      <c r="N17" s="3"/>
    </row>
    <row r="18" spans="1:14" ht="24" customHeight="1">
      <c r="A18" s="3"/>
      <c r="C18" s="46"/>
      <c r="D18" s="246" t="s">
        <v>71</v>
      </c>
      <c r="E18" s="67" t="s">
        <v>72</v>
      </c>
      <c r="F18" s="65" t="s">
        <v>13</v>
      </c>
      <c r="G18" s="25">
        <v>4267</v>
      </c>
      <c r="H18" s="25">
        <v>4468</v>
      </c>
      <c r="I18" s="25">
        <v>4679</v>
      </c>
      <c r="J18" s="25">
        <v>4954</v>
      </c>
      <c r="K18" s="36">
        <v>7204</v>
      </c>
      <c r="L18" s="22"/>
      <c r="N18" s="3"/>
    </row>
    <row r="19" spans="1:14" ht="24" customHeight="1">
      <c r="A19" s="3"/>
      <c r="C19" s="46"/>
      <c r="D19" s="247"/>
      <c r="E19" s="68" t="s">
        <v>73</v>
      </c>
      <c r="F19" s="65" t="s">
        <v>13</v>
      </c>
      <c r="G19" s="25">
        <v>6219</v>
      </c>
      <c r="H19" s="25">
        <v>6486</v>
      </c>
      <c r="I19" s="25">
        <v>6833</v>
      </c>
      <c r="J19" s="25">
        <v>7264</v>
      </c>
      <c r="K19" s="36">
        <v>9519</v>
      </c>
      <c r="L19" s="22"/>
      <c r="N19" s="3"/>
    </row>
    <row r="20" spans="1:14" ht="24" customHeight="1">
      <c r="A20" s="3"/>
      <c r="C20" s="46"/>
      <c r="D20" s="248"/>
      <c r="E20" s="69" t="s">
        <v>74</v>
      </c>
      <c r="F20" s="24" t="s">
        <v>13</v>
      </c>
      <c r="G20" s="25">
        <v>7957</v>
      </c>
      <c r="H20" s="25">
        <v>8571</v>
      </c>
      <c r="I20" s="25">
        <v>9152</v>
      </c>
      <c r="J20" s="25">
        <v>9760</v>
      </c>
      <c r="K20" s="36">
        <v>12220</v>
      </c>
      <c r="L20" s="22"/>
      <c r="N20" s="3"/>
    </row>
    <row r="21" spans="1:14" ht="24" customHeight="1">
      <c r="A21" s="3"/>
      <c r="C21" s="46"/>
      <c r="D21" s="228" t="s">
        <v>75</v>
      </c>
      <c r="E21" s="229"/>
      <c r="F21" s="65" t="s">
        <v>13</v>
      </c>
      <c r="G21" s="25">
        <v>2553</v>
      </c>
      <c r="H21" s="25">
        <v>2579</v>
      </c>
      <c r="I21" s="25">
        <v>2604</v>
      </c>
      <c r="J21" s="25">
        <v>2617</v>
      </c>
      <c r="K21" s="36">
        <v>2696</v>
      </c>
      <c r="L21" s="22"/>
      <c r="N21" s="3"/>
    </row>
    <row r="22" spans="1:14" ht="24" customHeight="1">
      <c r="A22" s="3"/>
      <c r="C22" s="46"/>
      <c r="D22" s="228" t="s">
        <v>76</v>
      </c>
      <c r="E22" s="229"/>
      <c r="F22" s="24" t="s">
        <v>13</v>
      </c>
      <c r="G22" s="25">
        <v>4865</v>
      </c>
      <c r="H22" s="25">
        <v>5116</v>
      </c>
      <c r="I22" s="25">
        <v>5316</v>
      </c>
      <c r="J22" s="25">
        <v>5775</v>
      </c>
      <c r="K22" s="36">
        <v>6562</v>
      </c>
      <c r="L22" s="22"/>
      <c r="N22" s="3"/>
    </row>
    <row r="23" spans="1:14" ht="24" customHeight="1">
      <c r="A23" s="3"/>
      <c r="C23" s="46"/>
      <c r="D23" s="228" t="s">
        <v>77</v>
      </c>
      <c r="E23" s="229"/>
      <c r="F23" s="24" t="s">
        <v>13</v>
      </c>
      <c r="G23" s="25">
        <v>8401</v>
      </c>
      <c r="H23" s="25">
        <v>8724</v>
      </c>
      <c r="I23" s="25">
        <v>9007</v>
      </c>
      <c r="J23" s="25">
        <v>9568</v>
      </c>
      <c r="K23" s="36">
        <v>11115</v>
      </c>
      <c r="L23" s="22"/>
      <c r="N23" s="3"/>
    </row>
    <row r="24" spans="1:14" ht="24" customHeight="1" hidden="1">
      <c r="A24" s="3"/>
      <c r="C24" s="46"/>
      <c r="D24" s="228" t="s">
        <v>78</v>
      </c>
      <c r="E24" s="229"/>
      <c r="F24" s="24" t="s">
        <v>13</v>
      </c>
      <c r="G24" s="25">
        <v>16741</v>
      </c>
      <c r="H24" s="25">
        <v>18077</v>
      </c>
      <c r="I24" s="25">
        <v>0</v>
      </c>
      <c r="J24" s="25">
        <v>24713</v>
      </c>
      <c r="K24" s="36">
        <v>25768</v>
      </c>
      <c r="L24" s="22"/>
      <c r="N24" s="3"/>
    </row>
    <row r="25" spans="1:14" ht="24" customHeight="1">
      <c r="A25" s="3"/>
      <c r="C25" s="46"/>
      <c r="D25" s="228" t="s">
        <v>79</v>
      </c>
      <c r="E25" s="229"/>
      <c r="F25" s="24" t="s">
        <v>13</v>
      </c>
      <c r="G25" s="25">
        <v>2047</v>
      </c>
      <c r="H25" s="25">
        <v>2073</v>
      </c>
      <c r="I25" s="25">
        <v>2116</v>
      </c>
      <c r="J25" s="25">
        <v>2498</v>
      </c>
      <c r="K25" s="36">
        <v>2608</v>
      </c>
      <c r="L25" s="22"/>
      <c r="N25" s="3"/>
    </row>
    <row r="26" spans="1:14" ht="24" customHeight="1">
      <c r="A26" s="3"/>
      <c r="C26" s="46"/>
      <c r="D26" s="246" t="s">
        <v>80</v>
      </c>
      <c r="E26" s="67" t="s">
        <v>70</v>
      </c>
      <c r="F26" s="24" t="s">
        <v>13</v>
      </c>
      <c r="G26" s="25">
        <v>10516</v>
      </c>
      <c r="H26" s="25">
        <v>11045</v>
      </c>
      <c r="I26" s="25">
        <v>11835</v>
      </c>
      <c r="J26" s="25">
        <v>12927</v>
      </c>
      <c r="K26" s="36">
        <v>17445</v>
      </c>
      <c r="L26" s="22"/>
      <c r="N26" s="3"/>
    </row>
    <row r="27" spans="1:14" ht="24" customHeight="1">
      <c r="A27" s="3"/>
      <c r="C27" s="46"/>
      <c r="D27" s="247" t="s">
        <v>81</v>
      </c>
      <c r="E27" s="68" t="s">
        <v>82</v>
      </c>
      <c r="F27" s="24" t="s">
        <v>13</v>
      </c>
      <c r="G27" s="25">
        <v>10516</v>
      </c>
      <c r="H27" s="25">
        <v>11045</v>
      </c>
      <c r="I27" s="25">
        <v>11835</v>
      </c>
      <c r="J27" s="25">
        <v>12927</v>
      </c>
      <c r="K27" s="36">
        <v>16667</v>
      </c>
      <c r="L27" s="22"/>
      <c r="N27" s="3"/>
    </row>
    <row r="28" spans="1:14" ht="24" customHeight="1">
      <c r="A28" s="3"/>
      <c r="C28" s="46"/>
      <c r="D28" s="248" t="s">
        <v>83</v>
      </c>
      <c r="E28" s="69" t="s">
        <v>84</v>
      </c>
      <c r="F28" s="24" t="s">
        <v>13</v>
      </c>
      <c r="G28" s="25">
        <v>9759</v>
      </c>
      <c r="H28" s="25">
        <v>10226</v>
      </c>
      <c r="I28" s="25">
        <v>10966</v>
      </c>
      <c r="J28" s="25">
        <v>12003</v>
      </c>
      <c r="K28" s="36">
        <v>15598</v>
      </c>
      <c r="L28" s="22"/>
      <c r="N28" s="3"/>
    </row>
    <row r="29" spans="1:14" ht="12.75" hidden="1">
      <c r="A29" s="3"/>
      <c r="C29" s="46"/>
      <c r="D29" s="228" t="s">
        <v>85</v>
      </c>
      <c r="E29" s="229"/>
      <c r="F29" s="24" t="s">
        <v>13</v>
      </c>
      <c r="G29" s="25">
        <v>0</v>
      </c>
      <c r="H29" s="25">
        <v>1329</v>
      </c>
      <c r="I29" s="25">
        <v>0</v>
      </c>
      <c r="J29" s="25">
        <v>1531</v>
      </c>
      <c r="K29" s="36">
        <v>1729</v>
      </c>
      <c r="L29" s="22"/>
      <c r="N29" s="3"/>
    </row>
    <row r="30" spans="1:14" ht="15">
      <c r="A30" s="3"/>
      <c r="C30" s="46"/>
      <c r="D30" s="213" t="s">
        <v>29</v>
      </c>
      <c r="E30" s="213"/>
      <c r="F30" s="213"/>
      <c r="G30" s="250"/>
      <c r="H30" s="250"/>
      <c r="I30" s="250"/>
      <c r="J30" s="250"/>
      <c r="K30" s="250"/>
      <c r="L30" s="37"/>
      <c r="N30" s="3"/>
    </row>
    <row r="31" spans="1:14" ht="26.25" thickBot="1">
      <c r="A31" s="3"/>
      <c r="C31" s="46"/>
      <c r="D31" s="61" t="s">
        <v>6</v>
      </c>
      <c r="E31" s="18"/>
      <c r="F31" s="19" t="s">
        <v>7</v>
      </c>
      <c r="G31" s="19">
        <v>140</v>
      </c>
      <c r="H31" s="19">
        <v>160</v>
      </c>
      <c r="I31" s="21">
        <v>180</v>
      </c>
      <c r="J31" s="21">
        <v>200</v>
      </c>
      <c r="K31" s="21">
        <v>250</v>
      </c>
      <c r="L31" s="22"/>
      <c r="N31" s="3"/>
    </row>
    <row r="32" spans="1:14" ht="13.5" hidden="1" thickTop="1">
      <c r="A32" s="3"/>
      <c r="C32" s="46"/>
      <c r="D32" s="242" t="s">
        <v>86</v>
      </c>
      <c r="E32" s="243"/>
      <c r="F32" s="24" t="s">
        <v>13</v>
      </c>
      <c r="G32" s="251">
        <v>4680</v>
      </c>
      <c r="H32" s="252"/>
      <c r="I32" s="252"/>
      <c r="J32" s="252"/>
      <c r="K32" s="252"/>
      <c r="L32" s="22"/>
      <c r="N32" s="3"/>
    </row>
    <row r="33" spans="1:14" ht="13.5" thickTop="1">
      <c r="A33" s="3"/>
      <c r="B33" s="27"/>
      <c r="C33" s="49"/>
      <c r="D33" s="228" t="s">
        <v>38</v>
      </c>
      <c r="E33" s="229"/>
      <c r="F33" s="24" t="s">
        <v>13</v>
      </c>
      <c r="G33" s="216">
        <v>787</v>
      </c>
      <c r="H33" s="253"/>
      <c r="I33" s="253"/>
      <c r="J33" s="253"/>
      <c r="K33" s="253"/>
      <c r="L33" s="30"/>
      <c r="M33" s="27"/>
      <c r="N33" s="31"/>
    </row>
    <row r="34" spans="1:14" ht="13.5" thickBot="1">
      <c r="A34" s="3"/>
      <c r="C34" s="231"/>
      <c r="D34" s="232"/>
      <c r="E34" s="232"/>
      <c r="F34" s="232"/>
      <c r="G34" s="232"/>
      <c r="H34" s="232"/>
      <c r="I34" s="232"/>
      <c r="J34" s="232"/>
      <c r="K34" s="232"/>
      <c r="L34" s="233"/>
      <c r="N34" s="3"/>
    </row>
    <row r="35" spans="1:14" ht="4.5" customHeight="1" thickTop="1">
      <c r="A35" s="3"/>
      <c r="C35" s="59"/>
      <c r="D35" s="59"/>
      <c r="E35" s="59"/>
      <c r="F35" s="59"/>
      <c r="G35" s="59"/>
      <c r="H35" s="59"/>
      <c r="I35" s="59"/>
      <c r="J35" s="59"/>
      <c r="K35" s="59"/>
      <c r="L35" s="59"/>
      <c r="N35" s="3"/>
    </row>
    <row r="36" spans="1:14" ht="12.75">
      <c r="A36" s="3"/>
      <c r="C36" s="249" t="s">
        <v>87</v>
      </c>
      <c r="D36" s="249"/>
      <c r="E36" s="249"/>
      <c r="F36" s="249"/>
      <c r="G36" s="249"/>
      <c r="H36" s="249"/>
      <c r="I36" s="249"/>
      <c r="J36" s="249"/>
      <c r="K36" s="249"/>
      <c r="L36" s="249"/>
      <c r="N36" s="3"/>
    </row>
    <row r="37" spans="1:14" ht="3.75" customHeight="1">
      <c r="A37" s="3"/>
      <c r="C37" s="70"/>
      <c r="D37" s="70"/>
      <c r="E37" s="70"/>
      <c r="F37" s="70"/>
      <c r="G37" s="70"/>
      <c r="H37" s="70"/>
      <c r="I37" s="70"/>
      <c r="J37" s="70"/>
      <c r="K37" s="70"/>
      <c r="L37" s="70"/>
      <c r="N37" s="3"/>
    </row>
    <row r="38" spans="1:14" ht="0.75" customHeight="1">
      <c r="A38" s="3"/>
      <c r="C38" s="70"/>
      <c r="D38" s="70"/>
      <c r="E38" s="70"/>
      <c r="F38" s="70"/>
      <c r="G38" s="70"/>
      <c r="H38" s="70"/>
      <c r="I38" s="70"/>
      <c r="J38" s="70"/>
      <c r="K38" s="70"/>
      <c r="L38" s="70"/>
      <c r="N38" s="3"/>
    </row>
    <row r="39" spans="1:15" ht="12" customHeight="1">
      <c r="A39" s="3"/>
      <c r="C39" s="60"/>
      <c r="D39" s="41"/>
      <c r="E39" s="41"/>
      <c r="F39" s="41"/>
      <c r="G39" s="41"/>
      <c r="H39" s="41"/>
      <c r="I39" s="41"/>
      <c r="J39" s="41"/>
      <c r="K39" s="41"/>
      <c r="L39" s="41"/>
      <c r="N39" s="31"/>
      <c r="O39" s="27"/>
    </row>
    <row r="40" spans="1:15" ht="6" customHeight="1">
      <c r="A40" s="3"/>
      <c r="C40" s="41"/>
      <c r="D40" s="41"/>
      <c r="E40" s="41"/>
      <c r="F40" s="41"/>
      <c r="G40" s="41"/>
      <c r="H40" s="41"/>
      <c r="I40" s="41"/>
      <c r="J40" s="41"/>
      <c r="K40" s="41"/>
      <c r="L40" s="41"/>
      <c r="N40" s="31"/>
      <c r="O40" s="27"/>
    </row>
    <row r="41" spans="1:14" ht="12">
      <c r="A41" s="3"/>
      <c r="N41" s="3"/>
    </row>
    <row r="42" spans="1:14" ht="7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ht="12" customHeight="1" hidden="1"/>
    <row r="44" ht="12" customHeight="1" hidden="1"/>
    <row r="45" ht="12" customHeight="1" hidden="1"/>
    <row r="46" ht="12" customHeight="1" hidden="1"/>
    <row r="47" ht="12" customHeight="1" hidden="1"/>
    <row r="48" ht="12" customHeight="1" hidden="1"/>
    <row r="49" ht="12" customHeight="1" hidden="1"/>
    <row r="50" ht="12" customHeight="1" hidden="1"/>
    <row r="51" ht="12" customHeight="1" hidden="1"/>
    <row r="52" ht="12" customHeight="1" hidden="1"/>
    <row r="53" ht="12" customHeight="1" hidden="1"/>
    <row r="54" ht="12" customHeight="1" hidden="1"/>
    <row r="55" ht="12" customHeight="1" hidden="1"/>
    <row r="56" ht="12" customHeight="1" hidden="1"/>
    <row r="57" ht="12" customHeight="1" hidden="1"/>
    <row r="58" ht="12" customHeight="1" hidden="1"/>
    <row r="59" ht="12" customHeight="1" hidden="1"/>
    <row r="60" ht="12" customHeight="1" hidden="1"/>
    <row r="61" ht="12" customHeight="1" hidden="1"/>
    <row r="62" ht="12" customHeight="1" hidden="1"/>
    <row r="63" ht="12" customHeight="1" hidden="1"/>
    <row r="64" ht="12" customHeight="1" hidden="1"/>
    <row r="65" ht="12" customHeight="1" hidden="1"/>
    <row r="66" ht="12" customHeight="1" hidden="1"/>
    <row r="67" ht="12" customHeight="1" hidden="1"/>
    <row r="68" ht="12" customHeight="1" hidden="1"/>
    <row r="69" ht="12" customHeight="1" hidden="1"/>
    <row r="70" ht="12" customHeight="1" hidden="1"/>
    <row r="71" ht="12" customHeight="1" hidden="1"/>
    <row r="72" ht="12" customHeight="1" hidden="1"/>
    <row r="73" ht="12" customHeight="1" hidden="1"/>
    <row r="74" ht="12" customHeight="1" hidden="1"/>
    <row r="75" ht="12" customHeight="1" hidden="1"/>
    <row r="76" ht="12" customHeight="1" hidden="1"/>
    <row r="77" ht="12" customHeight="1" hidden="1"/>
    <row r="78" ht="12" customHeight="1" hidden="1"/>
    <row r="79" ht="12" customHeight="1" hidden="1"/>
    <row r="80" ht="12" customHeight="1" hidden="1"/>
    <row r="81" ht="12" customHeight="1" hidden="1"/>
    <row r="82" ht="12" customHeight="1" hidden="1"/>
    <row r="83" ht="12" customHeight="1" hidden="1"/>
    <row r="84" ht="12" customHeight="1" hidden="1"/>
    <row r="85" ht="23.25" customHeight="1" hidden="1"/>
    <row r="86" ht="12" customHeight="1" hidden="1"/>
    <row r="87" ht="12" customHeight="1" hidden="1"/>
    <row r="88" ht="12" customHeight="1" hidden="1"/>
    <row r="89" ht="12" customHeight="1" hidden="1"/>
    <row r="90" ht="12" customHeight="1" hidden="1"/>
    <row r="91" ht="12" customHeight="1" hidden="1"/>
    <row r="92" ht="12" customHeight="1" hidden="1"/>
    <row r="93" ht="12" customHeight="1" hidden="1"/>
    <row r="94" ht="12" customHeight="1" hidden="1"/>
    <row r="95" ht="12" customHeight="1" hidden="1"/>
    <row r="96" ht="12" customHeight="1" hidden="1"/>
    <row r="97" ht="0" customHeight="1" hidden="1"/>
  </sheetData>
  <sheetProtection/>
  <mergeCells count="25">
    <mergeCell ref="C36:L36"/>
    <mergeCell ref="G30:K30"/>
    <mergeCell ref="D32:E32"/>
    <mergeCell ref="G32:K32"/>
    <mergeCell ref="D33:E33"/>
    <mergeCell ref="G33:K33"/>
    <mergeCell ref="C34:L34"/>
    <mergeCell ref="D23:E23"/>
    <mergeCell ref="D24:E24"/>
    <mergeCell ref="D25:E25"/>
    <mergeCell ref="D26:D28"/>
    <mergeCell ref="D29:E29"/>
    <mergeCell ref="D30:F30"/>
    <mergeCell ref="D13:D14"/>
    <mergeCell ref="D15:E15"/>
    <mergeCell ref="D16:D17"/>
    <mergeCell ref="D18:D20"/>
    <mergeCell ref="D21:E21"/>
    <mergeCell ref="D22:E22"/>
    <mergeCell ref="D6:K6"/>
    <mergeCell ref="H8:L8"/>
    <mergeCell ref="G9:L9"/>
    <mergeCell ref="D10:F10"/>
    <mergeCell ref="G10:K10"/>
    <mergeCell ref="D12:E12"/>
  </mergeCells>
  <hyperlinks>
    <hyperlink ref="D8" location="Меню!R1C1" tooltip="Вернуться к меню" display="Вернуться назад"/>
  </hyperlinks>
  <printOptions horizontalCentered="1"/>
  <pageMargins left="0.7874015748031497" right="0.7874015748031497" top="0.3937007874015748" bottom="0.3937007874015748" header="0" footer="0"/>
  <pageSetup fitToHeight="1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P95"/>
  <sheetViews>
    <sheetView showGridLines="0" zoomScaleSheetLayoutView="100" zoomScalePageLayoutView="0" workbookViewId="0" topLeftCell="A1">
      <selection activeCell="E92" sqref="A92:E92"/>
    </sheetView>
  </sheetViews>
  <sheetFormatPr defaultColWidth="0" defaultRowHeight="0" customHeight="1" zeroHeight="1"/>
  <cols>
    <col min="1" max="3" width="1.421875" style="4" customWidth="1"/>
    <col min="4" max="4" width="33.28125" style="4" customWidth="1"/>
    <col min="5" max="5" width="35.140625" style="4" customWidth="1"/>
    <col min="6" max="6" width="6.00390625" style="4" customWidth="1"/>
    <col min="7" max="12" width="10.140625" style="4" customWidth="1"/>
    <col min="13" max="15" width="1.421875" style="4" customWidth="1"/>
    <col min="16" max="16" width="9.140625" style="4" hidden="1" customWidth="1"/>
    <col min="17" max="17" width="0" style="4" hidden="1" customWidth="1"/>
    <col min="18" max="16384" width="9.140625" style="4" hidden="1" customWidth="1"/>
  </cols>
  <sheetData>
    <row r="1" spans="1:15" ht="7.5" customHeight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7.5" customHeight="1">
      <c r="A2" s="3"/>
      <c r="D2" s="5"/>
      <c r="E2" s="5"/>
      <c r="F2" s="5"/>
      <c r="G2" s="5"/>
      <c r="H2" s="5"/>
      <c r="I2" s="5"/>
      <c r="J2" s="5"/>
      <c r="K2" s="5"/>
      <c r="L2" s="5"/>
      <c r="O2" s="3"/>
    </row>
    <row r="3" spans="1:15" ht="67.5" customHeight="1">
      <c r="A3" s="3"/>
      <c r="D3" s="5"/>
      <c r="E3" s="5"/>
      <c r="F3" s="5"/>
      <c r="G3" s="5"/>
      <c r="H3" s="5"/>
      <c r="I3" s="5"/>
      <c r="J3" s="5"/>
      <c r="K3" s="5"/>
      <c r="L3" s="5"/>
      <c r="O3" s="3"/>
    </row>
    <row r="4" spans="1:15" ht="3" customHeight="1" hidden="1">
      <c r="A4" s="3"/>
      <c r="D4" s="5"/>
      <c r="E4" s="5"/>
      <c r="F4" s="5"/>
      <c r="G4" s="5"/>
      <c r="H4" s="5"/>
      <c r="I4" s="5"/>
      <c r="J4" s="5"/>
      <c r="K4" s="5"/>
      <c r="L4" s="5"/>
      <c r="O4" s="3"/>
    </row>
    <row r="5" spans="1:15" ht="3" customHeight="1">
      <c r="A5" s="3"/>
      <c r="D5" s="5"/>
      <c r="E5" s="5"/>
      <c r="F5" s="5"/>
      <c r="G5" s="5"/>
      <c r="H5" s="5"/>
      <c r="I5" s="5"/>
      <c r="J5" s="5"/>
      <c r="K5" s="5"/>
      <c r="L5" s="5"/>
      <c r="O5" s="3"/>
    </row>
    <row r="6" spans="1:15" s="7" customFormat="1" ht="27.75" customHeight="1">
      <c r="A6" s="6"/>
      <c r="D6" s="235" t="s">
        <v>106</v>
      </c>
      <c r="E6" s="235"/>
      <c r="F6" s="235"/>
      <c r="G6" s="235"/>
      <c r="H6" s="235"/>
      <c r="I6" s="235"/>
      <c r="J6" s="235"/>
      <c r="K6" s="235"/>
      <c r="L6" s="235"/>
      <c r="M6" s="42"/>
      <c r="O6" s="6"/>
    </row>
    <row r="7" spans="1:15" s="7" customFormat="1" ht="3" customHeight="1">
      <c r="A7" s="6"/>
      <c r="D7" s="9"/>
      <c r="E7" s="9"/>
      <c r="F7" s="9"/>
      <c r="G7" s="9"/>
      <c r="H7" s="9"/>
      <c r="I7" s="9"/>
      <c r="J7" s="9"/>
      <c r="K7" s="9"/>
      <c r="L7" s="9"/>
      <c r="O7" s="6"/>
    </row>
    <row r="8" spans="1:15" s="7" customFormat="1" ht="15" customHeight="1">
      <c r="A8" s="6"/>
      <c r="D8" s="8" t="s">
        <v>1</v>
      </c>
      <c r="E8" s="9"/>
      <c r="F8" s="9"/>
      <c r="G8" s="9"/>
      <c r="H8" s="9"/>
      <c r="I8" s="254" t="s">
        <v>2</v>
      </c>
      <c r="J8" s="254"/>
      <c r="K8" s="254"/>
      <c r="L8" s="254"/>
      <c r="M8" s="254"/>
      <c r="O8" s="6"/>
    </row>
    <row r="9" spans="1:15" s="7" customFormat="1" ht="20.25" customHeight="1" thickBot="1">
      <c r="A9" s="6"/>
      <c r="C9" s="11"/>
      <c r="D9" s="10">
        <v>43502</v>
      </c>
      <c r="E9" s="10"/>
      <c r="F9" s="11"/>
      <c r="G9" s="11"/>
      <c r="H9" s="209" t="s">
        <v>3</v>
      </c>
      <c r="I9" s="209"/>
      <c r="J9" s="209"/>
      <c r="K9" s="209"/>
      <c r="L9" s="209"/>
      <c r="M9" s="209"/>
      <c r="O9" s="6"/>
    </row>
    <row r="10" spans="1:15" ht="21.75" customHeight="1" thickTop="1">
      <c r="A10" s="3"/>
      <c r="C10" s="45"/>
      <c r="D10" s="210" t="s">
        <v>107</v>
      </c>
      <c r="E10" s="210"/>
      <c r="F10" s="210"/>
      <c r="G10" s="211" t="s">
        <v>108</v>
      </c>
      <c r="H10" s="212"/>
      <c r="I10" s="212"/>
      <c r="J10" s="212"/>
      <c r="K10" s="212"/>
      <c r="L10" s="212"/>
      <c r="M10" s="16"/>
      <c r="O10" s="3"/>
    </row>
    <row r="11" spans="1:15" ht="30" customHeight="1" thickBot="1">
      <c r="A11" s="3"/>
      <c r="C11" s="46"/>
      <c r="D11" s="61" t="s">
        <v>6</v>
      </c>
      <c r="E11" s="18"/>
      <c r="F11" s="19" t="s">
        <v>7</v>
      </c>
      <c r="G11" s="19">
        <v>130</v>
      </c>
      <c r="H11" s="19">
        <v>150</v>
      </c>
      <c r="I11" s="19">
        <v>180</v>
      </c>
      <c r="J11" s="21">
        <v>200</v>
      </c>
      <c r="K11" s="21">
        <v>230</v>
      </c>
      <c r="L11" s="21">
        <v>250</v>
      </c>
      <c r="M11" s="22"/>
      <c r="O11" s="3"/>
    </row>
    <row r="12" spans="1:15" ht="21" customHeight="1" thickTop="1">
      <c r="A12" s="3"/>
      <c r="C12" s="46"/>
      <c r="D12" s="225" t="s">
        <v>109</v>
      </c>
      <c r="E12" s="47" t="s">
        <v>110</v>
      </c>
      <c r="F12" s="24" t="s">
        <v>13</v>
      </c>
      <c r="G12" s="74">
        <v>10112</v>
      </c>
      <c r="H12" s="74">
        <v>11079</v>
      </c>
      <c r="I12" s="74">
        <v>12090</v>
      </c>
      <c r="J12" s="75">
        <v>13144</v>
      </c>
      <c r="K12" s="75">
        <v>14849</v>
      </c>
      <c r="L12" s="75">
        <v>16236</v>
      </c>
      <c r="M12" s="22"/>
      <c r="O12" s="3"/>
    </row>
    <row r="13" spans="1:15" ht="21" customHeight="1">
      <c r="A13" s="3"/>
      <c r="C13" s="46"/>
      <c r="D13" s="226"/>
      <c r="E13" s="76" t="s">
        <v>111</v>
      </c>
      <c r="F13" s="24" t="s">
        <v>13</v>
      </c>
      <c r="G13" s="74">
        <v>8014</v>
      </c>
      <c r="H13" s="74">
        <v>8360</v>
      </c>
      <c r="I13" s="74">
        <v>8882</v>
      </c>
      <c r="J13" s="75">
        <v>9150</v>
      </c>
      <c r="K13" s="75">
        <v>11091</v>
      </c>
      <c r="L13" s="75">
        <v>12075</v>
      </c>
      <c r="M13" s="22"/>
      <c r="O13" s="3"/>
    </row>
    <row r="14" spans="1:15" ht="21" customHeight="1">
      <c r="A14" s="3"/>
      <c r="C14" s="46"/>
      <c r="D14" s="56" t="s">
        <v>112</v>
      </c>
      <c r="E14" s="77"/>
      <c r="F14" s="24" t="s">
        <v>13</v>
      </c>
      <c r="G14" s="74">
        <v>5619</v>
      </c>
      <c r="H14" s="74">
        <v>6077</v>
      </c>
      <c r="I14" s="74">
        <v>6536</v>
      </c>
      <c r="J14" s="75">
        <v>7110</v>
      </c>
      <c r="K14" s="75">
        <v>7912</v>
      </c>
      <c r="L14" s="75">
        <v>8371</v>
      </c>
      <c r="M14" s="22"/>
      <c r="O14" s="3"/>
    </row>
    <row r="15" spans="1:15" ht="21" customHeight="1">
      <c r="A15" s="3"/>
      <c r="C15" s="46"/>
      <c r="D15" s="228" t="s">
        <v>113</v>
      </c>
      <c r="E15" s="229"/>
      <c r="F15" s="24" t="s">
        <v>13</v>
      </c>
      <c r="G15" s="74">
        <v>6344</v>
      </c>
      <c r="H15" s="74">
        <v>6362</v>
      </c>
      <c r="I15" s="74">
        <v>7061</v>
      </c>
      <c r="J15" s="75">
        <v>7562</v>
      </c>
      <c r="K15" s="75">
        <v>9604</v>
      </c>
      <c r="L15" s="75">
        <v>8985</v>
      </c>
      <c r="M15" s="22"/>
      <c r="O15" s="3"/>
    </row>
    <row r="16" spans="1:15" ht="21" customHeight="1">
      <c r="A16" s="3"/>
      <c r="C16" s="46"/>
      <c r="D16" s="255" t="s">
        <v>114</v>
      </c>
      <c r="E16" s="78" t="s">
        <v>115</v>
      </c>
      <c r="F16" s="24" t="s">
        <v>13</v>
      </c>
      <c r="G16" s="25">
        <v>5232</v>
      </c>
      <c r="H16" s="25">
        <v>6176</v>
      </c>
      <c r="I16" s="25">
        <v>6854</v>
      </c>
      <c r="J16" s="36">
        <v>7294</v>
      </c>
      <c r="K16" s="36">
        <v>9049</v>
      </c>
      <c r="L16" s="36">
        <v>9487</v>
      </c>
      <c r="M16" s="22"/>
      <c r="O16" s="3"/>
    </row>
    <row r="17" spans="1:15" ht="21" customHeight="1">
      <c r="A17" s="3"/>
      <c r="C17" s="46"/>
      <c r="D17" s="256"/>
      <c r="E17" s="79" t="s">
        <v>116</v>
      </c>
      <c r="F17" s="24" t="s">
        <v>13</v>
      </c>
      <c r="G17" s="25">
        <v>3230</v>
      </c>
      <c r="H17" s="25">
        <v>3720</v>
      </c>
      <c r="I17" s="25">
        <v>4078</v>
      </c>
      <c r="J17" s="36">
        <v>4310</v>
      </c>
      <c r="K17" s="36">
        <v>5275</v>
      </c>
      <c r="L17" s="36">
        <v>5499</v>
      </c>
      <c r="M17" s="22"/>
      <c r="O17" s="3"/>
    </row>
    <row r="18" spans="1:15" ht="21" customHeight="1">
      <c r="A18" s="3"/>
      <c r="B18" s="27"/>
      <c r="C18" s="49"/>
      <c r="D18" s="257" t="s">
        <v>90</v>
      </c>
      <c r="E18" s="80" t="s">
        <v>117</v>
      </c>
      <c r="F18" s="24" t="s">
        <v>13</v>
      </c>
      <c r="G18" s="25">
        <v>2238</v>
      </c>
      <c r="H18" s="25">
        <v>2530</v>
      </c>
      <c r="I18" s="25">
        <v>2728</v>
      </c>
      <c r="J18" s="36">
        <v>2847</v>
      </c>
      <c r="K18" s="36">
        <v>3494</v>
      </c>
      <c r="L18" s="36">
        <v>3608</v>
      </c>
      <c r="M18" s="30"/>
      <c r="N18" s="27"/>
      <c r="O18" s="31"/>
    </row>
    <row r="19" spans="1:15" ht="21" customHeight="1">
      <c r="A19" s="3"/>
      <c r="C19" s="46"/>
      <c r="D19" s="228" t="s">
        <v>118</v>
      </c>
      <c r="E19" s="229"/>
      <c r="F19" s="24" t="s">
        <v>13</v>
      </c>
      <c r="G19" s="25" t="s">
        <v>25</v>
      </c>
      <c r="H19" s="25">
        <v>7763</v>
      </c>
      <c r="I19" s="25">
        <v>8322</v>
      </c>
      <c r="J19" s="36">
        <v>8296</v>
      </c>
      <c r="K19" s="36">
        <v>9936</v>
      </c>
      <c r="L19" s="36" t="s">
        <v>25</v>
      </c>
      <c r="M19" s="22"/>
      <c r="O19" s="3"/>
    </row>
    <row r="20" spans="1:15" ht="21" customHeight="1">
      <c r="A20" s="3"/>
      <c r="C20" s="46"/>
      <c r="D20" s="255" t="s">
        <v>119</v>
      </c>
      <c r="E20" s="78" t="s">
        <v>84</v>
      </c>
      <c r="F20" s="24" t="s">
        <v>13</v>
      </c>
      <c r="G20" s="25">
        <v>5461</v>
      </c>
      <c r="H20" s="25">
        <v>5903</v>
      </c>
      <c r="I20" s="25">
        <v>6346</v>
      </c>
      <c r="J20" s="36">
        <v>7000</v>
      </c>
      <c r="K20" s="36">
        <v>7839</v>
      </c>
      <c r="L20" s="36">
        <v>7969</v>
      </c>
      <c r="M20" s="22"/>
      <c r="O20" s="3"/>
    </row>
    <row r="21" spans="1:15" ht="21" customHeight="1">
      <c r="A21" s="3"/>
      <c r="C21" s="46"/>
      <c r="D21" s="256"/>
      <c r="E21" s="79" t="s">
        <v>82</v>
      </c>
      <c r="F21" s="24" t="s">
        <v>13</v>
      </c>
      <c r="G21" s="25">
        <v>5290</v>
      </c>
      <c r="H21" s="25">
        <v>6174</v>
      </c>
      <c r="I21" s="25">
        <v>6641</v>
      </c>
      <c r="J21" s="36">
        <v>7876</v>
      </c>
      <c r="K21" s="36">
        <v>9511</v>
      </c>
      <c r="L21" s="36">
        <v>9605</v>
      </c>
      <c r="M21" s="22"/>
      <c r="O21" s="3"/>
    </row>
    <row r="22" spans="1:15" ht="21" customHeight="1">
      <c r="A22" s="3"/>
      <c r="C22" s="46"/>
      <c r="D22" s="256"/>
      <c r="E22" s="79" t="s">
        <v>70</v>
      </c>
      <c r="F22" s="24" t="s">
        <v>13</v>
      </c>
      <c r="G22" s="25" t="s">
        <v>25</v>
      </c>
      <c r="H22" s="25">
        <v>6589</v>
      </c>
      <c r="I22" s="25">
        <v>6952</v>
      </c>
      <c r="J22" s="36">
        <v>7853</v>
      </c>
      <c r="K22" s="36">
        <v>9509</v>
      </c>
      <c r="L22" s="36">
        <v>9646</v>
      </c>
      <c r="M22" s="22"/>
      <c r="O22" s="3"/>
    </row>
    <row r="23" spans="1:15" ht="21" customHeight="1">
      <c r="A23" s="3"/>
      <c r="C23" s="46"/>
      <c r="D23" s="257" t="s">
        <v>99</v>
      </c>
      <c r="E23" s="80" t="s">
        <v>68</v>
      </c>
      <c r="F23" s="24" t="s">
        <v>13</v>
      </c>
      <c r="G23" s="25">
        <v>6216</v>
      </c>
      <c r="H23" s="25">
        <v>7353</v>
      </c>
      <c r="I23" s="25">
        <v>8133</v>
      </c>
      <c r="J23" s="36">
        <v>9139</v>
      </c>
      <c r="K23" s="36">
        <v>10921</v>
      </c>
      <c r="L23" s="36">
        <v>11305</v>
      </c>
      <c r="M23" s="22"/>
      <c r="O23" s="3"/>
    </row>
    <row r="24" spans="1:15" ht="21" customHeight="1">
      <c r="A24" s="3"/>
      <c r="C24" s="46"/>
      <c r="D24" s="230" t="s">
        <v>120</v>
      </c>
      <c r="E24" s="55" t="s">
        <v>70</v>
      </c>
      <c r="F24" s="24" t="s">
        <v>13</v>
      </c>
      <c r="G24" s="25">
        <v>14576</v>
      </c>
      <c r="H24" s="25">
        <v>16359</v>
      </c>
      <c r="I24" s="25">
        <v>18972</v>
      </c>
      <c r="J24" s="36">
        <v>19718</v>
      </c>
      <c r="K24" s="36">
        <v>22831</v>
      </c>
      <c r="L24" s="36">
        <v>25059</v>
      </c>
      <c r="M24" s="22"/>
      <c r="O24" s="3"/>
    </row>
    <row r="25" spans="1:15" ht="21" customHeight="1">
      <c r="A25" s="3"/>
      <c r="C25" s="46"/>
      <c r="D25" s="227"/>
      <c r="E25" s="57" t="s">
        <v>68</v>
      </c>
      <c r="F25" s="24" t="s">
        <v>13</v>
      </c>
      <c r="G25" s="25">
        <v>10664</v>
      </c>
      <c r="H25" s="25">
        <v>11179</v>
      </c>
      <c r="I25" s="25">
        <v>11592</v>
      </c>
      <c r="J25" s="36">
        <v>12384</v>
      </c>
      <c r="K25" s="36">
        <v>16110</v>
      </c>
      <c r="L25" s="36">
        <v>20663</v>
      </c>
      <c r="M25" s="22"/>
      <c r="O25" s="3"/>
    </row>
    <row r="26" spans="1:15" ht="21" customHeight="1">
      <c r="A26" s="3"/>
      <c r="C26" s="46"/>
      <c r="D26" s="230" t="s">
        <v>121</v>
      </c>
      <c r="E26" s="55" t="s">
        <v>122</v>
      </c>
      <c r="F26" s="24" t="s">
        <v>13</v>
      </c>
      <c r="G26" s="25">
        <v>11958</v>
      </c>
      <c r="H26" s="25">
        <v>12641</v>
      </c>
      <c r="I26" s="25">
        <v>12594</v>
      </c>
      <c r="J26" s="36">
        <v>12975</v>
      </c>
      <c r="K26" s="36">
        <v>15270</v>
      </c>
      <c r="L26" s="36">
        <v>15274</v>
      </c>
      <c r="M26" s="22"/>
      <c r="O26" s="3"/>
    </row>
    <row r="27" spans="1:15" ht="21" customHeight="1">
      <c r="A27" s="3"/>
      <c r="C27" s="46"/>
      <c r="D27" s="227"/>
      <c r="E27" s="57" t="s">
        <v>123</v>
      </c>
      <c r="F27" s="24" t="s">
        <v>13</v>
      </c>
      <c r="G27" s="25" t="s">
        <v>25</v>
      </c>
      <c r="H27" s="25">
        <v>12247</v>
      </c>
      <c r="I27" s="25">
        <v>13226</v>
      </c>
      <c r="J27" s="36">
        <v>16593</v>
      </c>
      <c r="K27" s="36">
        <v>17372</v>
      </c>
      <c r="L27" s="36">
        <v>18919</v>
      </c>
      <c r="M27" s="22"/>
      <c r="O27" s="3"/>
    </row>
    <row r="28" spans="1:15" ht="21" customHeight="1">
      <c r="A28" s="3"/>
      <c r="C28" s="46"/>
      <c r="D28" s="58" t="s">
        <v>76</v>
      </c>
      <c r="E28" s="81"/>
      <c r="F28" s="24" t="s">
        <v>13</v>
      </c>
      <c r="G28" s="25">
        <v>4637</v>
      </c>
      <c r="H28" s="25">
        <v>4365</v>
      </c>
      <c r="I28" s="25">
        <v>4925</v>
      </c>
      <c r="J28" s="36">
        <v>5164</v>
      </c>
      <c r="K28" s="36">
        <v>6028</v>
      </c>
      <c r="L28" s="36">
        <v>7465</v>
      </c>
      <c r="M28" s="22"/>
      <c r="O28" s="3"/>
    </row>
    <row r="29" spans="1:15" ht="21" customHeight="1">
      <c r="A29" s="3"/>
      <c r="C29" s="46"/>
      <c r="D29" s="50" t="s">
        <v>77</v>
      </c>
      <c r="E29" s="82"/>
      <c r="F29" s="24" t="s">
        <v>13</v>
      </c>
      <c r="G29" s="25">
        <v>5920</v>
      </c>
      <c r="H29" s="25">
        <v>6537</v>
      </c>
      <c r="I29" s="25">
        <v>6927</v>
      </c>
      <c r="J29" s="36">
        <v>7341</v>
      </c>
      <c r="K29" s="36">
        <v>7985</v>
      </c>
      <c r="L29" s="36">
        <v>8120</v>
      </c>
      <c r="M29" s="22"/>
      <c r="O29" s="3"/>
    </row>
    <row r="30" spans="1:15" ht="21" customHeight="1">
      <c r="A30" s="3"/>
      <c r="C30" s="46"/>
      <c r="D30" s="228" t="s">
        <v>124</v>
      </c>
      <c r="E30" s="229"/>
      <c r="F30" s="24" t="s">
        <v>13</v>
      </c>
      <c r="G30" s="25">
        <v>577.5</v>
      </c>
      <c r="H30" s="25">
        <v>621.6</v>
      </c>
      <c r="I30" s="25">
        <v>727</v>
      </c>
      <c r="J30" s="36">
        <v>776</v>
      </c>
      <c r="K30" s="36" t="s">
        <v>25</v>
      </c>
      <c r="L30" s="36">
        <v>1157</v>
      </c>
      <c r="M30" s="22"/>
      <c r="O30" s="3"/>
    </row>
    <row r="31" spans="1:15" ht="21" customHeight="1">
      <c r="A31" s="3"/>
      <c r="C31" s="46"/>
      <c r="D31" s="213" t="s">
        <v>125</v>
      </c>
      <c r="E31" s="213"/>
      <c r="F31" s="213"/>
      <c r="G31" s="214" t="s">
        <v>126</v>
      </c>
      <c r="H31" s="215"/>
      <c r="I31" s="215"/>
      <c r="J31" s="215"/>
      <c r="K31" s="215"/>
      <c r="L31" s="215"/>
      <c r="M31" s="22"/>
      <c r="O31" s="3"/>
    </row>
    <row r="32" spans="1:15" ht="28.5" customHeight="1" thickBot="1">
      <c r="A32" s="3"/>
      <c r="C32" s="46"/>
      <c r="D32" s="61" t="s">
        <v>6</v>
      </c>
      <c r="E32" s="18"/>
      <c r="F32" s="19" t="s">
        <v>7</v>
      </c>
      <c r="G32" s="19">
        <v>180</v>
      </c>
      <c r="H32" s="19">
        <v>200</v>
      </c>
      <c r="I32" s="19">
        <v>230</v>
      </c>
      <c r="J32" s="21">
        <v>250</v>
      </c>
      <c r="K32" s="21">
        <v>280</v>
      </c>
      <c r="L32" s="21">
        <v>300</v>
      </c>
      <c r="M32" s="22"/>
      <c r="O32" s="3"/>
    </row>
    <row r="33" spans="1:15" ht="21" customHeight="1" thickTop="1">
      <c r="A33" s="3"/>
      <c r="C33" s="46"/>
      <c r="D33" s="58" t="s">
        <v>127</v>
      </c>
      <c r="E33" s="81"/>
      <c r="F33" s="24" t="s">
        <v>13</v>
      </c>
      <c r="G33" s="25">
        <v>5360</v>
      </c>
      <c r="H33" s="25">
        <v>5657</v>
      </c>
      <c r="I33" s="25">
        <v>6594</v>
      </c>
      <c r="J33" s="36">
        <v>6809</v>
      </c>
      <c r="K33" s="36" t="s">
        <v>25</v>
      </c>
      <c r="L33" s="36">
        <v>7657</v>
      </c>
      <c r="M33" s="22"/>
      <c r="O33" s="3"/>
    </row>
    <row r="34" spans="1:15" ht="21" customHeight="1">
      <c r="A34" s="3"/>
      <c r="C34" s="46"/>
      <c r="D34" s="255" t="s">
        <v>128</v>
      </c>
      <c r="E34" s="78" t="s">
        <v>129</v>
      </c>
      <c r="F34" s="24" t="s">
        <v>13</v>
      </c>
      <c r="G34" s="216">
        <v>6762</v>
      </c>
      <c r="H34" s="258"/>
      <c r="I34" s="216">
        <v>7226</v>
      </c>
      <c r="J34" s="258"/>
      <c r="K34" s="216">
        <v>8307</v>
      </c>
      <c r="L34" s="253"/>
      <c r="M34" s="22"/>
      <c r="O34" s="3"/>
    </row>
    <row r="35" spans="1:15" ht="21" customHeight="1">
      <c r="A35" s="3"/>
      <c r="C35" s="46"/>
      <c r="D35" s="256"/>
      <c r="E35" s="79" t="s">
        <v>130</v>
      </c>
      <c r="F35" s="24" t="s">
        <v>13</v>
      </c>
      <c r="G35" s="216">
        <v>13186</v>
      </c>
      <c r="H35" s="258"/>
      <c r="I35" s="216">
        <v>14218</v>
      </c>
      <c r="J35" s="258"/>
      <c r="K35" s="216">
        <v>15367</v>
      </c>
      <c r="L35" s="253"/>
      <c r="M35" s="22"/>
      <c r="O35" s="3"/>
    </row>
    <row r="36" spans="1:15" ht="21" customHeight="1">
      <c r="A36" s="3"/>
      <c r="C36" s="46"/>
      <c r="D36" s="256"/>
      <c r="E36" s="79" t="s">
        <v>131</v>
      </c>
      <c r="F36" s="24" t="s">
        <v>13</v>
      </c>
      <c r="G36" s="216">
        <v>13645</v>
      </c>
      <c r="H36" s="258"/>
      <c r="I36" s="216">
        <v>15824</v>
      </c>
      <c r="J36" s="258"/>
      <c r="K36" s="216">
        <v>17003</v>
      </c>
      <c r="L36" s="253"/>
      <c r="M36" s="22"/>
      <c r="O36" s="3"/>
    </row>
    <row r="37" spans="1:15" ht="21" customHeight="1">
      <c r="A37" s="3"/>
      <c r="C37" s="46"/>
      <c r="D37" s="256"/>
      <c r="E37" s="79" t="s">
        <v>132</v>
      </c>
      <c r="F37" s="24" t="s">
        <v>13</v>
      </c>
      <c r="G37" s="216">
        <v>15370</v>
      </c>
      <c r="H37" s="258"/>
      <c r="I37" s="216">
        <v>18797</v>
      </c>
      <c r="J37" s="258"/>
      <c r="K37" s="216">
        <v>18782</v>
      </c>
      <c r="L37" s="253"/>
      <c r="M37" s="22"/>
      <c r="O37" s="3"/>
    </row>
    <row r="38" spans="1:15" ht="21" customHeight="1">
      <c r="A38" s="3"/>
      <c r="C38" s="46"/>
      <c r="D38" s="257" t="s">
        <v>94</v>
      </c>
      <c r="E38" s="80" t="s">
        <v>133</v>
      </c>
      <c r="F38" s="24" t="s">
        <v>13</v>
      </c>
      <c r="G38" s="216">
        <v>15480</v>
      </c>
      <c r="H38" s="258"/>
      <c r="I38" s="216">
        <v>16741</v>
      </c>
      <c r="J38" s="258"/>
      <c r="K38" s="216">
        <v>18077</v>
      </c>
      <c r="L38" s="253"/>
      <c r="M38" s="22"/>
      <c r="O38" s="3"/>
    </row>
    <row r="39" spans="1:15" ht="21" customHeight="1">
      <c r="A39" s="3"/>
      <c r="C39" s="46"/>
      <c r="D39" s="83" t="s">
        <v>79</v>
      </c>
      <c r="E39" s="84"/>
      <c r="F39" s="24" t="s">
        <v>13</v>
      </c>
      <c r="G39" s="25">
        <v>2989</v>
      </c>
      <c r="H39" s="25">
        <v>2417</v>
      </c>
      <c r="I39" s="25">
        <v>2550</v>
      </c>
      <c r="J39" s="36">
        <v>2885</v>
      </c>
      <c r="K39" s="36">
        <v>3010</v>
      </c>
      <c r="L39" s="36">
        <v>3078</v>
      </c>
      <c r="M39" s="22"/>
      <c r="O39" s="3"/>
    </row>
    <row r="40" spans="1:15" ht="21" customHeight="1" hidden="1">
      <c r="A40" s="3"/>
      <c r="C40" s="46"/>
      <c r="D40" s="230" t="s">
        <v>134</v>
      </c>
      <c r="E40" s="85" t="s">
        <v>135</v>
      </c>
      <c r="F40" s="24" t="s">
        <v>13</v>
      </c>
      <c r="G40" s="25">
        <v>640.5</v>
      </c>
      <c r="H40" s="25">
        <v>656</v>
      </c>
      <c r="I40" s="25">
        <v>670</v>
      </c>
      <c r="J40" s="36">
        <v>683</v>
      </c>
      <c r="K40" s="36">
        <v>747</v>
      </c>
      <c r="L40" s="36">
        <v>786</v>
      </c>
      <c r="M40" s="22"/>
      <c r="O40" s="3"/>
    </row>
    <row r="41" spans="1:15" ht="21" customHeight="1">
      <c r="A41" s="3"/>
      <c r="C41" s="46"/>
      <c r="D41" s="226"/>
      <c r="E41" s="51" t="s">
        <v>136</v>
      </c>
      <c r="F41" s="24" t="s">
        <v>13</v>
      </c>
      <c r="G41" s="25">
        <v>961</v>
      </c>
      <c r="H41" s="25">
        <v>977</v>
      </c>
      <c r="I41" s="25">
        <v>1014</v>
      </c>
      <c r="J41" s="36">
        <v>1063</v>
      </c>
      <c r="K41" s="36">
        <v>1208</v>
      </c>
      <c r="L41" s="36">
        <v>1324</v>
      </c>
      <c r="M41" s="22"/>
      <c r="O41" s="3"/>
    </row>
    <row r="42" spans="1:15" ht="21" customHeight="1">
      <c r="A42" s="3"/>
      <c r="C42" s="46"/>
      <c r="D42" s="226"/>
      <c r="E42" s="51" t="s">
        <v>137</v>
      </c>
      <c r="F42" s="24" t="s">
        <v>13</v>
      </c>
      <c r="G42" s="25">
        <v>1626</v>
      </c>
      <c r="H42" s="25">
        <v>1702</v>
      </c>
      <c r="I42" s="25">
        <v>1769</v>
      </c>
      <c r="J42" s="36">
        <v>1866</v>
      </c>
      <c r="K42" s="36">
        <v>1945</v>
      </c>
      <c r="L42" s="36">
        <v>2013</v>
      </c>
      <c r="M42" s="22"/>
      <c r="O42" s="3"/>
    </row>
    <row r="43" spans="1:15" ht="21" customHeight="1">
      <c r="A43" s="3"/>
      <c r="C43" s="46"/>
      <c r="D43" s="227"/>
      <c r="E43" s="57" t="s">
        <v>138</v>
      </c>
      <c r="F43" s="24" t="s">
        <v>13</v>
      </c>
      <c r="G43" s="25">
        <v>2164</v>
      </c>
      <c r="H43" s="25">
        <v>2562</v>
      </c>
      <c r="I43" s="25">
        <v>2676</v>
      </c>
      <c r="J43" s="36">
        <v>2711</v>
      </c>
      <c r="K43" s="36">
        <v>2787</v>
      </c>
      <c r="L43" s="36">
        <v>2859</v>
      </c>
      <c r="M43" s="22"/>
      <c r="O43" s="3"/>
    </row>
    <row r="44" spans="1:15" ht="21" customHeight="1" hidden="1">
      <c r="A44" s="3"/>
      <c r="C44" s="46"/>
      <c r="D44" s="58" t="s">
        <v>139</v>
      </c>
      <c r="E44" s="81"/>
      <c r="F44" s="24" t="s">
        <v>13</v>
      </c>
      <c r="G44" s="25">
        <v>3429</v>
      </c>
      <c r="H44" s="25">
        <v>3525</v>
      </c>
      <c r="I44" s="25">
        <v>3537</v>
      </c>
      <c r="J44" s="25">
        <v>3544</v>
      </c>
      <c r="K44" s="25">
        <v>3578</v>
      </c>
      <c r="L44" s="36">
        <v>3593</v>
      </c>
      <c r="M44" s="22"/>
      <c r="O44" s="3"/>
    </row>
    <row r="45" spans="1:15" ht="21" customHeight="1">
      <c r="A45" s="3"/>
      <c r="C45" s="46"/>
      <c r="D45" s="230" t="s">
        <v>140</v>
      </c>
      <c r="E45" s="55" t="s">
        <v>141</v>
      </c>
      <c r="F45" s="24" t="s">
        <v>13</v>
      </c>
      <c r="G45" s="25">
        <v>1439</v>
      </c>
      <c r="H45" s="25">
        <v>1600</v>
      </c>
      <c r="I45" s="25">
        <v>1667</v>
      </c>
      <c r="J45" s="36">
        <v>1735</v>
      </c>
      <c r="K45" s="36">
        <v>1744</v>
      </c>
      <c r="L45" s="36">
        <v>1749</v>
      </c>
      <c r="M45" s="22"/>
      <c r="O45" s="3"/>
    </row>
    <row r="46" spans="1:15" ht="21" customHeight="1">
      <c r="A46" s="3"/>
      <c r="C46" s="46"/>
      <c r="D46" s="227"/>
      <c r="E46" s="57" t="s">
        <v>142</v>
      </c>
      <c r="F46" s="24" t="s">
        <v>13</v>
      </c>
      <c r="G46" s="25">
        <v>1850</v>
      </c>
      <c r="H46" s="25">
        <v>1947</v>
      </c>
      <c r="I46" s="25">
        <v>2125</v>
      </c>
      <c r="J46" s="36">
        <v>2233</v>
      </c>
      <c r="K46" s="36">
        <v>2399</v>
      </c>
      <c r="L46" s="36">
        <v>2507</v>
      </c>
      <c r="M46" s="22"/>
      <c r="O46" s="3"/>
    </row>
    <row r="47" spans="1:15" ht="21" customHeight="1">
      <c r="A47" s="3"/>
      <c r="C47" s="46"/>
      <c r="D47" s="228" t="s">
        <v>143</v>
      </c>
      <c r="E47" s="229"/>
      <c r="F47" s="24" t="s">
        <v>13</v>
      </c>
      <c r="G47" s="25">
        <v>1728</v>
      </c>
      <c r="H47" s="25">
        <v>1892</v>
      </c>
      <c r="I47" s="25">
        <v>1925</v>
      </c>
      <c r="J47" s="36">
        <v>1992</v>
      </c>
      <c r="K47" s="36" t="s">
        <v>25</v>
      </c>
      <c r="L47" s="36">
        <v>2427</v>
      </c>
      <c r="M47" s="22"/>
      <c r="O47" s="3"/>
    </row>
    <row r="48" spans="1:15" ht="21" customHeight="1">
      <c r="A48" s="3"/>
      <c r="C48" s="46"/>
      <c r="D48" s="228" t="s">
        <v>38</v>
      </c>
      <c r="E48" s="229"/>
      <c r="F48" s="24" t="s">
        <v>13</v>
      </c>
      <c r="G48" s="216">
        <v>787</v>
      </c>
      <c r="H48" s="259"/>
      <c r="I48" s="259"/>
      <c r="J48" s="259"/>
      <c r="K48" s="259"/>
      <c r="L48" s="259"/>
      <c r="M48" s="22"/>
      <c r="O48" s="3"/>
    </row>
    <row r="49" spans="1:15" ht="21" customHeight="1">
      <c r="A49" s="3"/>
      <c r="C49" s="46"/>
      <c r="D49" s="213" t="s">
        <v>144</v>
      </c>
      <c r="E49" s="213"/>
      <c r="F49" s="213"/>
      <c r="G49" s="214" t="s">
        <v>108</v>
      </c>
      <c r="H49" s="215"/>
      <c r="I49" s="215"/>
      <c r="J49" s="215"/>
      <c r="K49" s="215"/>
      <c r="L49" s="215"/>
      <c r="M49" s="22"/>
      <c r="O49" s="3"/>
    </row>
    <row r="50" spans="1:15" ht="28.5" customHeight="1" thickBot="1">
      <c r="A50" s="3"/>
      <c r="C50" s="46"/>
      <c r="D50" s="61" t="s">
        <v>6</v>
      </c>
      <c r="E50" s="18"/>
      <c r="F50" s="19" t="s">
        <v>7</v>
      </c>
      <c r="G50" s="19">
        <v>130</v>
      </c>
      <c r="H50" s="19">
        <v>150</v>
      </c>
      <c r="I50" s="19">
        <v>180</v>
      </c>
      <c r="J50" s="21">
        <v>200</v>
      </c>
      <c r="K50" s="21">
        <v>230</v>
      </c>
      <c r="L50" s="21">
        <v>250</v>
      </c>
      <c r="M50" s="22"/>
      <c r="O50" s="3"/>
    </row>
    <row r="51" spans="1:15" ht="21" customHeight="1" thickTop="1">
      <c r="A51" s="3"/>
      <c r="B51" s="27"/>
      <c r="C51" s="49"/>
      <c r="D51" s="225" t="s">
        <v>145</v>
      </c>
      <c r="E51" s="260"/>
      <c r="F51" s="24" t="s">
        <v>13</v>
      </c>
      <c r="G51" s="25">
        <v>3566</v>
      </c>
      <c r="H51" s="25">
        <v>3644</v>
      </c>
      <c r="I51" s="25">
        <v>4982</v>
      </c>
      <c r="J51" s="36">
        <v>5147</v>
      </c>
      <c r="K51" s="36">
        <v>5418</v>
      </c>
      <c r="L51" s="36">
        <v>5581</v>
      </c>
      <c r="M51" s="30"/>
      <c r="N51" s="27"/>
      <c r="O51" s="31"/>
    </row>
    <row r="52" spans="1:15" ht="21" customHeight="1">
      <c r="A52" s="3"/>
      <c r="C52" s="17"/>
      <c r="D52" s="228" t="s">
        <v>146</v>
      </c>
      <c r="E52" s="229"/>
      <c r="F52" s="24" t="s">
        <v>13</v>
      </c>
      <c r="G52" s="25" t="s">
        <v>25</v>
      </c>
      <c r="H52" s="25">
        <v>7396</v>
      </c>
      <c r="I52" s="25">
        <v>8656</v>
      </c>
      <c r="J52" s="36">
        <v>9087</v>
      </c>
      <c r="K52" s="36" t="s">
        <v>25</v>
      </c>
      <c r="L52" s="36">
        <v>11021</v>
      </c>
      <c r="M52" s="86"/>
      <c r="O52" s="31"/>
    </row>
    <row r="53" spans="1:15" ht="21" customHeight="1">
      <c r="A53" s="3"/>
      <c r="C53" s="46"/>
      <c r="D53" s="213" t="s">
        <v>147</v>
      </c>
      <c r="E53" s="213"/>
      <c r="F53" s="213"/>
      <c r="G53" s="214" t="s">
        <v>148</v>
      </c>
      <c r="H53" s="215"/>
      <c r="I53" s="215"/>
      <c r="J53" s="215"/>
      <c r="K53" s="215"/>
      <c r="L53" s="215"/>
      <c r="M53" s="22"/>
      <c r="O53" s="3"/>
    </row>
    <row r="54" spans="1:15" ht="28.5" customHeight="1" thickBot="1">
      <c r="A54" s="3"/>
      <c r="C54" s="46"/>
      <c r="D54" s="61" t="s">
        <v>6</v>
      </c>
      <c r="E54" s="18"/>
      <c r="F54" s="19" t="s">
        <v>7</v>
      </c>
      <c r="G54" s="20" t="s">
        <v>149</v>
      </c>
      <c r="H54" s="19" t="s">
        <v>150</v>
      </c>
      <c r="I54" s="19" t="s">
        <v>151</v>
      </c>
      <c r="J54" s="21" t="s">
        <v>152</v>
      </c>
      <c r="K54" s="21" t="s">
        <v>153</v>
      </c>
      <c r="L54" s="21" t="s">
        <v>154</v>
      </c>
      <c r="M54" s="22"/>
      <c r="O54" s="3"/>
    </row>
    <row r="55" spans="1:15" ht="21" customHeight="1" thickTop="1">
      <c r="A55" s="3"/>
      <c r="C55" s="46"/>
      <c r="D55" s="50" t="s">
        <v>155</v>
      </c>
      <c r="E55" s="87"/>
      <c r="F55" s="88" t="s">
        <v>13</v>
      </c>
      <c r="G55" s="89">
        <v>5161</v>
      </c>
      <c r="H55" s="89">
        <v>7224</v>
      </c>
      <c r="I55" s="89">
        <v>8601</v>
      </c>
      <c r="J55" s="29">
        <v>9219</v>
      </c>
      <c r="K55" s="29">
        <v>8749</v>
      </c>
      <c r="L55" s="29">
        <v>11402</v>
      </c>
      <c r="M55" s="22"/>
      <c r="O55" s="3"/>
    </row>
    <row r="56" spans="1:15" ht="28.5" customHeight="1">
      <c r="A56" s="3"/>
      <c r="C56" s="17"/>
      <c r="D56" s="90"/>
      <c r="E56" s="90"/>
      <c r="F56" s="91"/>
      <c r="G56" s="92" t="s">
        <v>156</v>
      </c>
      <c r="H56" s="93" t="s">
        <v>157</v>
      </c>
      <c r="I56" s="93" t="s">
        <v>158</v>
      </c>
      <c r="J56" s="94" t="s">
        <v>159</v>
      </c>
      <c r="K56" s="94" t="s">
        <v>160</v>
      </c>
      <c r="L56" s="94" t="s">
        <v>161</v>
      </c>
      <c r="M56" s="86"/>
      <c r="O56" s="3"/>
    </row>
    <row r="57" spans="1:15" ht="21" customHeight="1">
      <c r="A57" s="3"/>
      <c r="C57" s="17"/>
      <c r="D57" s="53" t="s">
        <v>162</v>
      </c>
      <c r="E57" s="95"/>
      <c r="F57" s="88" t="s">
        <v>13</v>
      </c>
      <c r="G57" s="25">
        <v>1720</v>
      </c>
      <c r="H57" s="25">
        <v>2064</v>
      </c>
      <c r="I57" s="25">
        <v>3692</v>
      </c>
      <c r="J57" s="36">
        <v>4965</v>
      </c>
      <c r="K57" s="36">
        <v>5217</v>
      </c>
      <c r="L57" s="36">
        <v>6000</v>
      </c>
      <c r="M57" s="86"/>
      <c r="O57" s="3"/>
    </row>
    <row r="58" spans="1:15" ht="6.75" customHeight="1" thickBot="1">
      <c r="A58" s="3"/>
      <c r="C58" s="231"/>
      <c r="D58" s="232"/>
      <c r="E58" s="232"/>
      <c r="F58" s="232"/>
      <c r="G58" s="232"/>
      <c r="H58" s="232"/>
      <c r="I58" s="232"/>
      <c r="J58" s="232"/>
      <c r="K58" s="232"/>
      <c r="L58" s="232"/>
      <c r="M58" s="233"/>
      <c r="O58" s="3"/>
    </row>
    <row r="59" spans="1:15" ht="4.5" customHeight="1" thickTop="1">
      <c r="A59" s="3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O59" s="3"/>
    </row>
    <row r="60" spans="1:15" ht="12.75">
      <c r="A60" s="3"/>
      <c r="C60" s="249" t="s">
        <v>87</v>
      </c>
      <c r="D60" s="249"/>
      <c r="E60" s="249"/>
      <c r="F60" s="249"/>
      <c r="G60" s="249"/>
      <c r="H60" s="249"/>
      <c r="I60" s="249"/>
      <c r="J60" s="249"/>
      <c r="K60" s="249"/>
      <c r="L60" s="249"/>
      <c r="M60" s="249"/>
      <c r="O60" s="3"/>
    </row>
    <row r="61" spans="1:15" ht="3.75" customHeight="1">
      <c r="A61" s="3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O61" s="3"/>
    </row>
    <row r="62" spans="1:15" ht="3.75" customHeight="1" hidden="1">
      <c r="A62" s="3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O62" s="3"/>
    </row>
    <row r="63" spans="1:15" ht="3.75" customHeight="1" hidden="1">
      <c r="A63" s="3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O63" s="3"/>
    </row>
    <row r="64" spans="1:15" ht="3.75" customHeight="1" hidden="1">
      <c r="A64" s="3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O64" s="3"/>
    </row>
    <row r="65" spans="1:15" ht="3.75" customHeight="1" hidden="1">
      <c r="A65" s="3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O65" s="3"/>
    </row>
    <row r="66" spans="1:15" ht="3.75" customHeight="1" hidden="1">
      <c r="A66" s="3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O66" s="3"/>
    </row>
    <row r="67" spans="1:15" ht="3.75" customHeight="1" hidden="1">
      <c r="A67" s="3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O67" s="3"/>
    </row>
    <row r="68" spans="1:15" ht="3.75" customHeight="1" hidden="1">
      <c r="A68" s="3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O68" s="3"/>
    </row>
    <row r="69" spans="1:15" ht="3.75" customHeight="1" hidden="1">
      <c r="A69" s="3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O69" s="3"/>
    </row>
    <row r="70" spans="1:15" ht="3.75" customHeight="1" hidden="1">
      <c r="A70" s="3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O70" s="3"/>
    </row>
    <row r="71" spans="1:15" ht="3.75" customHeight="1" hidden="1">
      <c r="A71" s="3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O71" s="3"/>
    </row>
    <row r="72" spans="1:15" ht="3.75" customHeight="1" hidden="1">
      <c r="A72" s="3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O72" s="3"/>
    </row>
    <row r="73" spans="1:15" ht="3.75" customHeight="1" hidden="1">
      <c r="A73" s="3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O73" s="3"/>
    </row>
    <row r="74" spans="1:15" ht="3.75" customHeight="1" hidden="1">
      <c r="A74" s="3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O74" s="3"/>
    </row>
    <row r="75" spans="1:15" ht="3.75" customHeight="1" hidden="1">
      <c r="A75" s="3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O75" s="3"/>
    </row>
    <row r="76" spans="1:15" ht="3.75" customHeight="1" hidden="1">
      <c r="A76" s="3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O76" s="3"/>
    </row>
    <row r="77" spans="1:15" ht="3.75" customHeight="1" hidden="1">
      <c r="A77" s="3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O77" s="3"/>
    </row>
    <row r="78" spans="1:15" ht="3.75" customHeight="1" hidden="1">
      <c r="A78" s="3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O78" s="3"/>
    </row>
    <row r="79" spans="1:15" ht="3.75" customHeight="1" hidden="1">
      <c r="A79" s="3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O79" s="3"/>
    </row>
    <row r="80" spans="1:15" ht="3.75" customHeight="1" hidden="1">
      <c r="A80" s="3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O80" s="3"/>
    </row>
    <row r="81" spans="1:15" ht="3.75" customHeight="1" hidden="1">
      <c r="A81" s="3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O81" s="3"/>
    </row>
    <row r="82" spans="1:15" ht="3.75" customHeight="1" hidden="1">
      <c r="A82" s="3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O82" s="3"/>
    </row>
    <row r="83" spans="1:15" ht="3.75" customHeight="1" hidden="1">
      <c r="A83" s="3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O83" s="3"/>
    </row>
    <row r="84" spans="1:15" ht="3.75" customHeight="1" hidden="1">
      <c r="A84" s="3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O84" s="3"/>
    </row>
    <row r="85" spans="1:15" ht="3.75" customHeight="1" hidden="1">
      <c r="A85" s="3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O85" s="3"/>
    </row>
    <row r="86" spans="1:15" ht="3.75" customHeight="1" hidden="1">
      <c r="A86" s="3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O86" s="3"/>
    </row>
    <row r="87" spans="1:15" ht="3.75" customHeight="1" hidden="1">
      <c r="A87" s="3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O87" s="3"/>
    </row>
    <row r="88" spans="1:15" ht="3.75" customHeight="1" hidden="1">
      <c r="A88" s="3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O88" s="3"/>
    </row>
    <row r="89" spans="1:15" ht="3.75" customHeight="1" hidden="1">
      <c r="A89" s="3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O89" s="3"/>
    </row>
    <row r="90" spans="1:15" ht="3.75" customHeight="1" hidden="1">
      <c r="A90" s="3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O90" s="3"/>
    </row>
    <row r="91" spans="1:15" ht="3.75" customHeight="1" hidden="1">
      <c r="A91" s="3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O91" s="3"/>
    </row>
    <row r="92" spans="1:16" ht="12" customHeight="1">
      <c r="A92" s="3"/>
      <c r="C92" s="60"/>
      <c r="D92" s="41"/>
      <c r="E92" s="41"/>
      <c r="F92" s="41"/>
      <c r="G92" s="41"/>
      <c r="H92" s="41"/>
      <c r="I92" s="41"/>
      <c r="J92" s="41"/>
      <c r="K92" s="41"/>
      <c r="L92" s="41"/>
      <c r="M92" s="41"/>
      <c r="O92" s="31"/>
      <c r="P92" s="27"/>
    </row>
    <row r="93" spans="1:16" ht="6" customHeight="1">
      <c r="A93" s="3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O93" s="31"/>
      <c r="P93" s="27"/>
    </row>
    <row r="94" spans="1:15" ht="12">
      <c r="A94" s="3"/>
      <c r="O94" s="3"/>
    </row>
    <row r="95" spans="1:15" ht="7.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ht="12" customHeight="1" hidden="1"/>
    <row r="97" ht="12" customHeight="1" hidden="1"/>
    <row r="98" ht="12" customHeight="1" hidden="1"/>
    <row r="99" ht="12" customHeight="1" hidden="1"/>
    <row r="100" ht="12" customHeight="1" hidden="1"/>
    <row r="101" ht="12" customHeight="1" hidden="1"/>
    <row r="102" ht="12" customHeight="1" hidden="1"/>
    <row r="103" ht="12" customHeight="1" hidden="1"/>
    <row r="104" ht="12" customHeight="1" hidden="1"/>
    <row r="105" ht="12" customHeight="1" hidden="1"/>
    <row r="106" ht="12" customHeight="1" hidden="1"/>
    <row r="107" ht="12" customHeight="1" hidden="1"/>
    <row r="108" ht="12" customHeight="1" hidden="1"/>
    <row r="109" ht="12" customHeight="1" hidden="1"/>
    <row r="110" ht="12" customHeight="1" hidden="1"/>
    <row r="111" ht="12" customHeight="1" hidden="1"/>
    <row r="112" ht="12" customHeight="1" hidden="1"/>
    <row r="113" ht="12" customHeight="1" hidden="1"/>
    <row r="114" ht="12" customHeight="1" hidden="1"/>
    <row r="115" ht="12" customHeight="1" hidden="1"/>
    <row r="116" ht="12" customHeight="1" hidden="1"/>
    <row r="117" ht="12" customHeight="1" hidden="1"/>
    <row r="118" ht="12" customHeight="1" hidden="1"/>
    <row r="119" ht="12" customHeight="1" hidden="1"/>
    <row r="120" ht="12" customHeight="1" hidden="1"/>
    <row r="121" ht="12" customHeight="1" hidden="1"/>
    <row r="122" ht="12" customHeight="1" hidden="1"/>
    <row r="123" ht="12" customHeight="1" hidden="1"/>
    <row r="124" ht="12" customHeight="1" hidden="1"/>
    <row r="125" ht="12" customHeight="1" hidden="1"/>
    <row r="126" ht="12" customHeight="1" hidden="1"/>
    <row r="127" ht="12" customHeight="1" hidden="1"/>
    <row r="128" ht="12" customHeight="1" hidden="1"/>
    <row r="129" ht="12" customHeight="1" hidden="1"/>
    <row r="130" ht="12" customHeight="1" hidden="1"/>
    <row r="131" ht="12" customHeight="1" hidden="1"/>
    <row r="132" ht="12" customHeight="1" hidden="1"/>
    <row r="133" ht="12" customHeight="1" hidden="1"/>
    <row r="134" ht="12" customHeight="1" hidden="1"/>
    <row r="135" ht="12" customHeight="1" hidden="1"/>
    <row r="136" ht="12" customHeight="1" hidden="1"/>
    <row r="137" ht="12" customHeight="1" hidden="1"/>
    <row r="138" ht="23.25" customHeight="1" hidden="1"/>
    <row r="139" ht="12" customHeight="1" hidden="1"/>
    <row r="140" ht="12" customHeight="1" hidden="1"/>
    <row r="141" ht="12" customHeight="1" hidden="1"/>
    <row r="142" ht="12" customHeight="1" hidden="1"/>
    <row r="143" ht="12" customHeight="1" hidden="1"/>
    <row r="144" ht="12" customHeight="1" hidden="1"/>
    <row r="145" ht="12" customHeight="1" hidden="1"/>
    <row r="146" ht="12" customHeight="1" hidden="1"/>
    <row r="147" ht="12" customHeight="1" hidden="1"/>
    <row r="148" ht="12" customHeight="1" hidden="1"/>
    <row r="149" ht="12" customHeight="1" hidden="1"/>
    <row r="150" ht="0" customHeight="1" hidden="1"/>
  </sheetData>
  <sheetProtection/>
  <mergeCells count="44">
    <mergeCell ref="D53:F53"/>
    <mergeCell ref="G53:L53"/>
    <mergeCell ref="C58:M58"/>
    <mergeCell ref="C60:M60"/>
    <mergeCell ref="D48:E48"/>
    <mergeCell ref="G48:L48"/>
    <mergeCell ref="D49:F49"/>
    <mergeCell ref="G49:L49"/>
    <mergeCell ref="D51:E51"/>
    <mergeCell ref="D52:E52"/>
    <mergeCell ref="G38:H38"/>
    <mergeCell ref="I38:J38"/>
    <mergeCell ref="K38:L38"/>
    <mergeCell ref="D40:D43"/>
    <mergeCell ref="D45:D46"/>
    <mergeCell ref="D47:E47"/>
    <mergeCell ref="G36:H36"/>
    <mergeCell ref="I36:J36"/>
    <mergeCell ref="K36:L36"/>
    <mergeCell ref="G37:H37"/>
    <mergeCell ref="I37:J37"/>
    <mergeCell ref="K37:L37"/>
    <mergeCell ref="D30:E30"/>
    <mergeCell ref="D31:F31"/>
    <mergeCell ref="G31:L31"/>
    <mergeCell ref="D34:D38"/>
    <mergeCell ref="G34:H34"/>
    <mergeCell ref="I34:J34"/>
    <mergeCell ref="K34:L34"/>
    <mergeCell ref="G35:H35"/>
    <mergeCell ref="I35:J35"/>
    <mergeCell ref="K35:L35"/>
    <mergeCell ref="D15:E15"/>
    <mergeCell ref="D16:D18"/>
    <mergeCell ref="D19:E19"/>
    <mergeCell ref="D20:D23"/>
    <mergeCell ref="D24:D25"/>
    <mergeCell ref="D26:D27"/>
    <mergeCell ref="D6:L6"/>
    <mergeCell ref="I8:M8"/>
    <mergeCell ref="H9:M9"/>
    <mergeCell ref="D10:F10"/>
    <mergeCell ref="G10:L10"/>
    <mergeCell ref="D12:D13"/>
  </mergeCells>
  <hyperlinks>
    <hyperlink ref="D8" location="Меню!R1C1" tooltip="Вернуться к меню" display="Вернуться назад"/>
  </hyperlinks>
  <printOptions horizontalCentered="1"/>
  <pageMargins left="0.7874015748031497" right="0.7874015748031497" top="0.3937007874015748" bottom="0.3937007874015748" header="0" footer="0"/>
  <pageSetup fitToHeight="1" fitToWidth="1" horizontalDpi="600" verticalDpi="6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R93"/>
  <sheetViews>
    <sheetView showGridLines="0" zoomScaleSheetLayoutView="100" zoomScalePageLayoutView="0" workbookViewId="0" topLeftCell="A1">
      <selection activeCell="E90" sqref="A90:E90"/>
    </sheetView>
  </sheetViews>
  <sheetFormatPr defaultColWidth="0" defaultRowHeight="0" customHeight="1" zeroHeight="1"/>
  <cols>
    <col min="1" max="3" width="1.421875" style="4" customWidth="1"/>
    <col min="4" max="4" width="37.7109375" style="4" customWidth="1"/>
    <col min="5" max="5" width="35.28125" style="4" customWidth="1"/>
    <col min="6" max="6" width="7.28125" style="4" customWidth="1"/>
    <col min="7" max="10" width="10.00390625" style="4" customWidth="1"/>
    <col min="11" max="12" width="10.421875" style="4" customWidth="1"/>
    <col min="13" max="14" width="10.00390625" style="4" customWidth="1"/>
    <col min="15" max="17" width="1.421875" style="4" customWidth="1"/>
    <col min="18" max="18" width="9.140625" style="4" hidden="1" customWidth="1"/>
    <col min="19" max="21" width="0" style="4" hidden="1" customWidth="1"/>
    <col min="22" max="16384" width="9.140625" style="4" hidden="1" customWidth="1"/>
  </cols>
  <sheetData>
    <row r="1" spans="1:17" ht="7.5" customHeight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7.5" customHeight="1">
      <c r="A2" s="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Q2" s="3"/>
    </row>
    <row r="3" spans="1:17" ht="70.5" customHeight="1">
      <c r="A3" s="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Q3" s="3"/>
    </row>
    <row r="4" spans="1:17" ht="3" customHeight="1" hidden="1">
      <c r="A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Q4" s="3"/>
    </row>
    <row r="5" spans="1:17" ht="3" customHeight="1">
      <c r="A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Q5" s="3"/>
    </row>
    <row r="6" spans="1:17" s="7" customFormat="1" ht="27.75" customHeight="1">
      <c r="A6" s="6"/>
      <c r="D6" s="235" t="s">
        <v>163</v>
      </c>
      <c r="E6" s="235"/>
      <c r="F6" s="235"/>
      <c r="G6" s="235"/>
      <c r="H6" s="235"/>
      <c r="I6" s="235"/>
      <c r="J6" s="235"/>
      <c r="K6" s="235"/>
      <c r="L6" s="235"/>
      <c r="M6" s="235"/>
      <c r="N6" s="9"/>
      <c r="O6" s="42"/>
      <c r="Q6" s="6"/>
    </row>
    <row r="7" spans="1:17" s="7" customFormat="1" ht="6" customHeight="1">
      <c r="A7" s="6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Q7" s="6"/>
    </row>
    <row r="8" spans="1:17" s="7" customFormat="1" ht="15" customHeight="1">
      <c r="A8" s="6"/>
      <c r="D8" s="8" t="s">
        <v>1</v>
      </c>
      <c r="E8" s="9"/>
      <c r="F8" s="9"/>
      <c r="G8" s="254" t="s">
        <v>2</v>
      </c>
      <c r="H8" s="254"/>
      <c r="I8" s="254"/>
      <c r="J8" s="254"/>
      <c r="K8" s="254"/>
      <c r="L8" s="254"/>
      <c r="M8" s="254"/>
      <c r="N8" s="254"/>
      <c r="O8" s="254"/>
      <c r="Q8" s="6"/>
    </row>
    <row r="9" spans="1:17" s="7" customFormat="1" ht="20.25" customHeight="1" thickBot="1">
      <c r="A9" s="6"/>
      <c r="C9" s="11"/>
      <c r="D9" s="10">
        <v>43502</v>
      </c>
      <c r="E9" s="10"/>
      <c r="F9" s="261" t="s">
        <v>3</v>
      </c>
      <c r="G9" s="261"/>
      <c r="H9" s="261"/>
      <c r="I9" s="261"/>
      <c r="J9" s="261"/>
      <c r="K9" s="261"/>
      <c r="L9" s="261"/>
      <c r="M9" s="261"/>
      <c r="N9" s="261"/>
      <c r="O9" s="261"/>
      <c r="Q9" s="6"/>
    </row>
    <row r="10" spans="1:17" ht="21.75" customHeight="1" thickTop="1">
      <c r="A10" s="3"/>
      <c r="C10" s="45"/>
      <c r="D10" s="210" t="s">
        <v>107</v>
      </c>
      <c r="E10" s="210"/>
      <c r="F10" s="210"/>
      <c r="G10" s="211" t="s">
        <v>108</v>
      </c>
      <c r="H10" s="211"/>
      <c r="I10" s="212"/>
      <c r="J10" s="212"/>
      <c r="K10" s="212"/>
      <c r="L10" s="212"/>
      <c r="M10" s="262"/>
      <c r="N10" s="96"/>
      <c r="O10" s="16"/>
      <c r="Q10" s="3"/>
    </row>
    <row r="11" spans="1:17" ht="30" customHeight="1">
      <c r="A11" s="3"/>
      <c r="C11" s="46"/>
      <c r="D11" s="263" t="s">
        <v>6</v>
      </c>
      <c r="E11" s="264"/>
      <c r="F11" s="267" t="s">
        <v>7</v>
      </c>
      <c r="G11" s="269">
        <v>130</v>
      </c>
      <c r="H11" s="270"/>
      <c r="I11" s="269">
        <v>150</v>
      </c>
      <c r="J11" s="270"/>
      <c r="K11" s="269">
        <v>200</v>
      </c>
      <c r="L11" s="270"/>
      <c r="M11" s="269">
        <v>250</v>
      </c>
      <c r="N11" s="271"/>
      <c r="O11" s="22"/>
      <c r="Q11" s="3"/>
    </row>
    <row r="12" spans="1:17" ht="30" customHeight="1" thickBot="1">
      <c r="A12" s="3"/>
      <c r="C12" s="46"/>
      <c r="D12" s="265"/>
      <c r="E12" s="266"/>
      <c r="F12" s="268"/>
      <c r="G12" s="97" t="s">
        <v>164</v>
      </c>
      <c r="H12" s="98" t="s">
        <v>165</v>
      </c>
      <c r="I12" s="97" t="s">
        <v>164</v>
      </c>
      <c r="J12" s="98" t="s">
        <v>165</v>
      </c>
      <c r="K12" s="97" t="s">
        <v>164</v>
      </c>
      <c r="L12" s="98" t="s">
        <v>165</v>
      </c>
      <c r="M12" s="97" t="s">
        <v>164</v>
      </c>
      <c r="N12" s="99" t="s">
        <v>165</v>
      </c>
      <c r="O12" s="22"/>
      <c r="Q12" s="3"/>
    </row>
    <row r="13" spans="1:17" ht="21" customHeight="1" thickTop="1">
      <c r="A13" s="3"/>
      <c r="C13" s="46"/>
      <c r="D13" s="225" t="s">
        <v>109</v>
      </c>
      <c r="E13" s="47" t="s">
        <v>110</v>
      </c>
      <c r="F13" s="88" t="s">
        <v>13</v>
      </c>
      <c r="G13" s="100">
        <v>8138</v>
      </c>
      <c r="H13" s="101">
        <v>8138</v>
      </c>
      <c r="I13" s="102">
        <v>8633</v>
      </c>
      <c r="J13" s="103">
        <v>8633</v>
      </c>
      <c r="K13" s="102">
        <v>9725</v>
      </c>
      <c r="L13" s="103">
        <v>9725</v>
      </c>
      <c r="M13" s="102">
        <v>12999</v>
      </c>
      <c r="N13" s="103">
        <v>12999</v>
      </c>
      <c r="O13" s="22"/>
      <c r="Q13" s="3"/>
    </row>
    <row r="14" spans="1:17" ht="21" customHeight="1">
      <c r="A14" s="3"/>
      <c r="C14" s="46"/>
      <c r="D14" s="226"/>
      <c r="E14" s="76" t="s">
        <v>111</v>
      </c>
      <c r="F14" s="24" t="s">
        <v>13</v>
      </c>
      <c r="G14" s="104">
        <v>5161</v>
      </c>
      <c r="H14" s="105" t="s">
        <v>25</v>
      </c>
      <c r="I14" s="104">
        <v>5756</v>
      </c>
      <c r="J14" s="106">
        <v>5756</v>
      </c>
      <c r="K14" s="104">
        <v>7045</v>
      </c>
      <c r="L14" s="106">
        <v>7045</v>
      </c>
      <c r="M14" s="104">
        <v>8038</v>
      </c>
      <c r="N14" s="107">
        <v>8038</v>
      </c>
      <c r="O14" s="22"/>
      <c r="Q14" s="3"/>
    </row>
    <row r="15" spans="1:17" ht="21" customHeight="1">
      <c r="A15" s="3"/>
      <c r="C15" s="46"/>
      <c r="D15" s="56" t="s">
        <v>112</v>
      </c>
      <c r="E15" s="77"/>
      <c r="F15" s="24" t="s">
        <v>13</v>
      </c>
      <c r="G15" s="104">
        <v>5161</v>
      </c>
      <c r="H15" s="105">
        <v>5161</v>
      </c>
      <c r="I15" s="104">
        <v>5656</v>
      </c>
      <c r="J15" s="106">
        <v>5656</v>
      </c>
      <c r="K15" s="104">
        <v>6450</v>
      </c>
      <c r="L15" s="106">
        <v>6450</v>
      </c>
      <c r="M15" s="104">
        <v>7740</v>
      </c>
      <c r="N15" s="107">
        <v>7740</v>
      </c>
      <c r="O15" s="22"/>
      <c r="Q15" s="3"/>
    </row>
    <row r="16" spans="1:17" ht="21" customHeight="1">
      <c r="A16" s="3"/>
      <c r="C16" s="46"/>
      <c r="D16" s="255" t="s">
        <v>114</v>
      </c>
      <c r="E16" s="78" t="s">
        <v>115</v>
      </c>
      <c r="F16" s="24" t="s">
        <v>13</v>
      </c>
      <c r="G16" s="104">
        <v>4069</v>
      </c>
      <c r="H16" s="108">
        <v>4069</v>
      </c>
      <c r="I16" s="104">
        <v>4564</v>
      </c>
      <c r="J16" s="106">
        <v>4564</v>
      </c>
      <c r="K16" s="104">
        <v>6450</v>
      </c>
      <c r="L16" s="106">
        <v>6450</v>
      </c>
      <c r="M16" s="104">
        <v>7599</v>
      </c>
      <c r="N16" s="107">
        <v>7599</v>
      </c>
      <c r="O16" s="22"/>
      <c r="Q16" s="3"/>
    </row>
    <row r="17" spans="1:17" ht="21" customHeight="1">
      <c r="A17" s="3"/>
      <c r="C17" s="46"/>
      <c r="D17" s="256"/>
      <c r="E17" s="79" t="s">
        <v>116</v>
      </c>
      <c r="F17" s="24" t="s">
        <v>13</v>
      </c>
      <c r="G17" s="104">
        <v>3510</v>
      </c>
      <c r="H17" s="108">
        <v>3510</v>
      </c>
      <c r="I17" s="104">
        <v>3820</v>
      </c>
      <c r="J17" s="106">
        <v>3820</v>
      </c>
      <c r="K17" s="104">
        <v>4406</v>
      </c>
      <c r="L17" s="106">
        <v>4406</v>
      </c>
      <c r="M17" s="104">
        <v>5370</v>
      </c>
      <c r="N17" s="107">
        <v>5370</v>
      </c>
      <c r="O17" s="22"/>
      <c r="Q17" s="3"/>
    </row>
    <row r="18" spans="1:17" ht="21" customHeight="1">
      <c r="A18" s="3"/>
      <c r="B18" s="27"/>
      <c r="C18" s="49"/>
      <c r="D18" s="257" t="s">
        <v>90</v>
      </c>
      <c r="E18" s="80" t="s">
        <v>117</v>
      </c>
      <c r="F18" s="24" t="s">
        <v>13</v>
      </c>
      <c r="G18" s="104">
        <v>2723</v>
      </c>
      <c r="H18" s="108">
        <v>2723</v>
      </c>
      <c r="I18" s="104">
        <v>2872</v>
      </c>
      <c r="J18" s="106">
        <v>2872</v>
      </c>
      <c r="K18" s="104">
        <v>3182</v>
      </c>
      <c r="L18" s="106">
        <v>3182</v>
      </c>
      <c r="M18" s="104">
        <v>3887</v>
      </c>
      <c r="N18" s="107">
        <v>3887</v>
      </c>
      <c r="O18" s="30"/>
      <c r="P18" s="27"/>
      <c r="Q18" s="31"/>
    </row>
    <row r="19" spans="1:17" ht="21" customHeight="1">
      <c r="A19" s="3"/>
      <c r="C19" s="46"/>
      <c r="D19" s="56" t="s">
        <v>166</v>
      </c>
      <c r="E19" s="55"/>
      <c r="F19" s="24" t="s">
        <v>13</v>
      </c>
      <c r="G19" s="104">
        <v>4388</v>
      </c>
      <c r="H19" s="108" t="s">
        <v>25</v>
      </c>
      <c r="I19" s="104">
        <v>4678</v>
      </c>
      <c r="J19" s="106">
        <v>4678</v>
      </c>
      <c r="K19" s="104">
        <v>5335</v>
      </c>
      <c r="L19" s="106">
        <v>5335</v>
      </c>
      <c r="M19" s="104">
        <v>6030</v>
      </c>
      <c r="N19" s="107">
        <v>6030</v>
      </c>
      <c r="O19" s="22"/>
      <c r="Q19" s="3"/>
    </row>
    <row r="20" spans="1:17" ht="21" customHeight="1">
      <c r="A20" s="3"/>
      <c r="C20" s="46"/>
      <c r="D20" s="255" t="s">
        <v>119</v>
      </c>
      <c r="E20" s="78" t="s">
        <v>84</v>
      </c>
      <c r="F20" s="24" t="s">
        <v>13</v>
      </c>
      <c r="G20" s="104">
        <v>4069</v>
      </c>
      <c r="H20" s="108">
        <v>4069</v>
      </c>
      <c r="I20" s="104">
        <v>5161</v>
      </c>
      <c r="J20" s="106">
        <v>5161</v>
      </c>
      <c r="K20" s="104">
        <v>5558</v>
      </c>
      <c r="L20" s="106">
        <v>5558</v>
      </c>
      <c r="M20" s="104">
        <v>6252</v>
      </c>
      <c r="N20" s="107">
        <v>6252</v>
      </c>
      <c r="O20" s="22"/>
      <c r="Q20" s="3"/>
    </row>
    <row r="21" spans="1:17" ht="21" customHeight="1">
      <c r="A21" s="3"/>
      <c r="C21" s="46"/>
      <c r="D21" s="256"/>
      <c r="E21" s="79" t="s">
        <v>82</v>
      </c>
      <c r="F21" s="24" t="s">
        <v>13</v>
      </c>
      <c r="G21" s="104">
        <v>4069</v>
      </c>
      <c r="H21" s="108">
        <v>4069</v>
      </c>
      <c r="I21" s="104">
        <v>4118</v>
      </c>
      <c r="J21" s="106">
        <v>4118</v>
      </c>
      <c r="K21" s="104">
        <v>5259</v>
      </c>
      <c r="L21" s="106">
        <v>5259</v>
      </c>
      <c r="M21" s="272" t="s">
        <v>25</v>
      </c>
      <c r="N21" s="273"/>
      <c r="O21" s="22"/>
      <c r="Q21" s="3"/>
    </row>
    <row r="22" spans="1:17" ht="21" customHeight="1">
      <c r="A22" s="3"/>
      <c r="C22" s="46"/>
      <c r="D22" s="256"/>
      <c r="E22" s="79" t="s">
        <v>70</v>
      </c>
      <c r="F22" s="24" t="s">
        <v>13</v>
      </c>
      <c r="G22" s="104">
        <v>4169</v>
      </c>
      <c r="H22" s="108" t="s">
        <v>25</v>
      </c>
      <c r="I22" s="104">
        <v>5012</v>
      </c>
      <c r="J22" s="106">
        <v>5012</v>
      </c>
      <c r="K22" s="104">
        <v>6996</v>
      </c>
      <c r="L22" s="106">
        <v>6996</v>
      </c>
      <c r="M22" s="104">
        <v>7541</v>
      </c>
      <c r="N22" s="107" t="s">
        <v>25</v>
      </c>
      <c r="O22" s="22"/>
      <c r="Q22" s="3"/>
    </row>
    <row r="23" spans="1:17" ht="21" customHeight="1">
      <c r="A23" s="3"/>
      <c r="C23" s="46"/>
      <c r="D23" s="257" t="s">
        <v>99</v>
      </c>
      <c r="E23" s="80" t="s">
        <v>68</v>
      </c>
      <c r="F23" s="24" t="s">
        <v>13</v>
      </c>
      <c r="G23" s="104">
        <v>4863</v>
      </c>
      <c r="H23" s="108">
        <v>4863</v>
      </c>
      <c r="I23" s="104">
        <v>6450</v>
      </c>
      <c r="J23" s="106" t="s">
        <v>25</v>
      </c>
      <c r="K23" s="104">
        <v>7343</v>
      </c>
      <c r="L23" s="106">
        <v>7343</v>
      </c>
      <c r="M23" s="104">
        <v>8732</v>
      </c>
      <c r="N23" s="107" t="s">
        <v>25</v>
      </c>
      <c r="O23" s="22"/>
      <c r="Q23" s="3"/>
    </row>
    <row r="24" spans="1:17" ht="21" customHeight="1">
      <c r="A24" s="3"/>
      <c r="C24" s="46"/>
      <c r="D24" s="230" t="s">
        <v>120</v>
      </c>
      <c r="E24" s="55" t="s">
        <v>70</v>
      </c>
      <c r="F24" s="24" t="s">
        <v>13</v>
      </c>
      <c r="G24" s="104">
        <v>12404</v>
      </c>
      <c r="H24" s="108" t="s">
        <v>25</v>
      </c>
      <c r="I24" s="104">
        <v>13594</v>
      </c>
      <c r="J24" s="106" t="s">
        <v>25</v>
      </c>
      <c r="K24" s="104">
        <v>15281</v>
      </c>
      <c r="L24" s="106" t="s">
        <v>25</v>
      </c>
      <c r="M24" s="104">
        <v>17960</v>
      </c>
      <c r="N24" s="107" t="s">
        <v>25</v>
      </c>
      <c r="O24" s="22"/>
      <c r="Q24" s="3"/>
    </row>
    <row r="25" spans="1:17" ht="21" customHeight="1">
      <c r="A25" s="3"/>
      <c r="C25" s="46"/>
      <c r="D25" s="227"/>
      <c r="E25" s="57" t="s">
        <v>68</v>
      </c>
      <c r="F25" s="24" t="s">
        <v>13</v>
      </c>
      <c r="G25" s="104">
        <v>6496</v>
      </c>
      <c r="H25" s="108" t="s">
        <v>25</v>
      </c>
      <c r="I25" s="104">
        <v>7541</v>
      </c>
      <c r="J25" s="106">
        <v>7918</v>
      </c>
      <c r="K25" s="104">
        <v>8633</v>
      </c>
      <c r="L25" s="106" t="s">
        <v>25</v>
      </c>
      <c r="M25" s="104">
        <v>14983</v>
      </c>
      <c r="N25" s="107" t="s">
        <v>25</v>
      </c>
      <c r="O25" s="22"/>
      <c r="Q25" s="3"/>
    </row>
    <row r="26" spans="1:17" ht="21" customHeight="1">
      <c r="A26" s="3"/>
      <c r="C26" s="46"/>
      <c r="D26" s="228" t="s">
        <v>167</v>
      </c>
      <c r="E26" s="229"/>
      <c r="F26" s="24" t="s">
        <v>13</v>
      </c>
      <c r="G26" s="104">
        <v>4752</v>
      </c>
      <c r="H26" s="109">
        <v>4752</v>
      </c>
      <c r="I26" s="104">
        <v>4863</v>
      </c>
      <c r="J26" s="106">
        <v>4863</v>
      </c>
      <c r="K26" s="104">
        <v>7093</v>
      </c>
      <c r="L26" s="106">
        <v>7093</v>
      </c>
      <c r="M26" s="104">
        <v>6664</v>
      </c>
      <c r="N26" s="107">
        <v>6664</v>
      </c>
      <c r="O26" s="22"/>
      <c r="Q26" s="3"/>
    </row>
    <row r="27" spans="1:17" ht="21" customHeight="1">
      <c r="A27" s="3"/>
      <c r="C27" s="46"/>
      <c r="D27" s="58" t="s">
        <v>76</v>
      </c>
      <c r="E27" s="81"/>
      <c r="F27" s="24" t="s">
        <v>13</v>
      </c>
      <c r="G27" s="104">
        <v>4019</v>
      </c>
      <c r="H27" s="108">
        <v>4019</v>
      </c>
      <c r="I27" s="104">
        <v>4169</v>
      </c>
      <c r="J27" s="106">
        <v>4169</v>
      </c>
      <c r="K27" s="104">
        <v>4764</v>
      </c>
      <c r="L27" s="106">
        <v>4764</v>
      </c>
      <c r="M27" s="104">
        <v>5558</v>
      </c>
      <c r="N27" s="107">
        <v>5558</v>
      </c>
      <c r="O27" s="22"/>
      <c r="Q27" s="3"/>
    </row>
    <row r="28" spans="1:17" ht="21" customHeight="1">
      <c r="A28" s="3"/>
      <c r="C28" s="46"/>
      <c r="D28" s="58" t="s">
        <v>77</v>
      </c>
      <c r="E28" s="81"/>
      <c r="F28" s="24" t="s">
        <v>13</v>
      </c>
      <c r="G28" s="104">
        <v>6053</v>
      </c>
      <c r="H28" s="108">
        <v>6053</v>
      </c>
      <c r="I28" s="104">
        <v>6450</v>
      </c>
      <c r="J28" s="106">
        <v>6450</v>
      </c>
      <c r="K28" s="104">
        <v>9228</v>
      </c>
      <c r="L28" s="106">
        <v>9228</v>
      </c>
      <c r="M28" s="104">
        <v>14697</v>
      </c>
      <c r="N28" s="107">
        <v>14697</v>
      </c>
      <c r="O28" s="22"/>
      <c r="Q28" s="3"/>
    </row>
    <row r="29" spans="1:17" ht="21" customHeight="1">
      <c r="A29" s="3"/>
      <c r="B29" s="27"/>
      <c r="C29" s="49"/>
      <c r="D29" s="58" t="s">
        <v>168</v>
      </c>
      <c r="E29" s="110"/>
      <c r="F29" s="24" t="s">
        <v>13</v>
      </c>
      <c r="G29" s="104">
        <v>7988</v>
      </c>
      <c r="H29" s="108">
        <v>7988</v>
      </c>
      <c r="I29" s="104">
        <v>8435</v>
      </c>
      <c r="J29" s="111">
        <v>8435</v>
      </c>
      <c r="K29" s="104">
        <v>9130</v>
      </c>
      <c r="L29" s="111">
        <v>9130</v>
      </c>
      <c r="M29" s="104">
        <v>10221</v>
      </c>
      <c r="N29" s="107">
        <v>10221</v>
      </c>
      <c r="O29" s="30"/>
      <c r="P29" s="27"/>
      <c r="Q29" s="31"/>
    </row>
    <row r="30" spans="1:17" ht="21" customHeight="1">
      <c r="A30" s="3"/>
      <c r="C30" s="46"/>
      <c r="D30" s="213" t="s">
        <v>125</v>
      </c>
      <c r="E30" s="213"/>
      <c r="F30" s="213"/>
      <c r="G30" s="214" t="s">
        <v>126</v>
      </c>
      <c r="H30" s="214"/>
      <c r="I30" s="215"/>
      <c r="J30" s="215"/>
      <c r="K30" s="215"/>
      <c r="L30" s="215"/>
      <c r="M30" s="274"/>
      <c r="N30" s="112"/>
      <c r="O30" s="22"/>
      <c r="Q30" s="3"/>
    </row>
    <row r="31" spans="1:17" ht="30" customHeight="1">
      <c r="A31" s="3"/>
      <c r="C31" s="46"/>
      <c r="D31" s="263" t="s">
        <v>6</v>
      </c>
      <c r="E31" s="264"/>
      <c r="F31" s="267" t="s">
        <v>7</v>
      </c>
      <c r="G31" s="269">
        <v>180</v>
      </c>
      <c r="H31" s="270"/>
      <c r="I31" s="269">
        <v>200</v>
      </c>
      <c r="J31" s="270"/>
      <c r="K31" s="269">
        <v>250</v>
      </c>
      <c r="L31" s="270"/>
      <c r="M31" s="269">
        <v>300</v>
      </c>
      <c r="N31" s="271"/>
      <c r="O31" s="22"/>
      <c r="Q31" s="3"/>
    </row>
    <row r="32" spans="1:17" ht="30" customHeight="1" thickBot="1">
      <c r="A32" s="3"/>
      <c r="C32" s="46"/>
      <c r="D32" s="265"/>
      <c r="E32" s="266"/>
      <c r="F32" s="268"/>
      <c r="G32" s="97" t="s">
        <v>164</v>
      </c>
      <c r="H32" s="98" t="s">
        <v>165</v>
      </c>
      <c r="I32" s="97" t="s">
        <v>164</v>
      </c>
      <c r="J32" s="98" t="s">
        <v>165</v>
      </c>
      <c r="K32" s="97" t="s">
        <v>164</v>
      </c>
      <c r="L32" s="98" t="s">
        <v>165</v>
      </c>
      <c r="M32" s="97" t="s">
        <v>164</v>
      </c>
      <c r="N32" s="99" t="s">
        <v>165</v>
      </c>
      <c r="O32" s="22"/>
      <c r="Q32" s="3"/>
    </row>
    <row r="33" spans="1:17" ht="21" customHeight="1" thickTop="1">
      <c r="A33" s="3"/>
      <c r="C33" s="46"/>
      <c r="D33" s="256" t="s">
        <v>128</v>
      </c>
      <c r="E33" s="113" t="s">
        <v>130</v>
      </c>
      <c r="F33" s="88" t="s">
        <v>13</v>
      </c>
      <c r="G33" s="114"/>
      <c r="H33" s="115">
        <v>14190</v>
      </c>
      <c r="I33" s="116">
        <v>14190</v>
      </c>
      <c r="J33" s="117"/>
      <c r="K33" s="102">
        <v>14487</v>
      </c>
      <c r="L33" s="103" t="s">
        <v>25</v>
      </c>
      <c r="M33" s="104">
        <v>15076</v>
      </c>
      <c r="N33" s="107" t="s">
        <v>25</v>
      </c>
      <c r="O33" s="22"/>
      <c r="Q33" s="3"/>
    </row>
    <row r="34" spans="1:17" ht="21" customHeight="1">
      <c r="A34" s="3"/>
      <c r="C34" s="46"/>
      <c r="D34" s="256"/>
      <c r="E34" s="79" t="s">
        <v>131</v>
      </c>
      <c r="F34" s="24" t="s">
        <v>13</v>
      </c>
      <c r="G34" s="118"/>
      <c r="H34" s="119">
        <v>14388</v>
      </c>
      <c r="I34" s="107">
        <v>14388</v>
      </c>
      <c r="J34" s="120"/>
      <c r="K34" s="104">
        <v>14388</v>
      </c>
      <c r="L34" s="106">
        <v>14388</v>
      </c>
      <c r="M34" s="121" t="s">
        <v>169</v>
      </c>
      <c r="N34" s="107">
        <v>16076</v>
      </c>
      <c r="O34" s="22"/>
      <c r="Q34" s="3"/>
    </row>
    <row r="35" spans="1:17" ht="21" customHeight="1">
      <c r="A35" s="3"/>
      <c r="C35" s="46"/>
      <c r="D35" s="256"/>
      <c r="E35" s="79" t="s">
        <v>132</v>
      </c>
      <c r="F35" s="24" t="s">
        <v>13</v>
      </c>
      <c r="H35" s="122">
        <v>15199</v>
      </c>
      <c r="I35" s="106">
        <v>15199</v>
      </c>
      <c r="K35" s="104">
        <v>18703</v>
      </c>
      <c r="L35" s="106">
        <v>18703</v>
      </c>
      <c r="M35" s="104">
        <v>18159</v>
      </c>
      <c r="N35" s="107">
        <v>18159</v>
      </c>
      <c r="O35" s="22"/>
      <c r="Q35" s="3"/>
    </row>
    <row r="36" spans="1:17" ht="21" customHeight="1">
      <c r="A36" s="3"/>
      <c r="C36" s="46"/>
      <c r="D36" s="257"/>
      <c r="E36" s="80" t="s">
        <v>133</v>
      </c>
      <c r="F36" s="24" t="s">
        <v>13</v>
      </c>
      <c r="G36" s="118"/>
      <c r="H36" s="123">
        <v>13991</v>
      </c>
      <c r="I36" s="107">
        <v>13991</v>
      </c>
      <c r="J36" s="124"/>
      <c r="K36" s="104">
        <v>17762</v>
      </c>
      <c r="L36" s="106">
        <v>17762</v>
      </c>
      <c r="M36" s="104">
        <v>18060</v>
      </c>
      <c r="N36" s="107">
        <v>18060</v>
      </c>
      <c r="O36" s="22"/>
      <c r="Q36" s="3"/>
    </row>
    <row r="37" spans="1:17" ht="21" customHeight="1">
      <c r="A37" s="3"/>
      <c r="C37" s="46"/>
      <c r="D37" s="58" t="s">
        <v>79</v>
      </c>
      <c r="E37" s="23"/>
      <c r="F37" s="24" t="s">
        <v>13</v>
      </c>
      <c r="G37" s="104">
        <v>3076</v>
      </c>
      <c r="H37" s="105">
        <v>3076</v>
      </c>
      <c r="I37" s="104">
        <v>3126</v>
      </c>
      <c r="J37" s="106">
        <v>3126</v>
      </c>
      <c r="K37" s="104">
        <v>3275</v>
      </c>
      <c r="L37" s="106">
        <v>3275</v>
      </c>
      <c r="M37" s="104">
        <v>3473</v>
      </c>
      <c r="N37" s="107">
        <v>3473</v>
      </c>
      <c r="O37" s="22"/>
      <c r="Q37" s="3"/>
    </row>
    <row r="38" spans="1:17" ht="21" customHeight="1">
      <c r="A38" s="3"/>
      <c r="C38" s="46"/>
      <c r="D38" s="230" t="s">
        <v>134</v>
      </c>
      <c r="E38" s="85" t="s">
        <v>135</v>
      </c>
      <c r="F38" s="24" t="s">
        <v>13</v>
      </c>
      <c r="G38" s="104">
        <v>705</v>
      </c>
      <c r="H38" s="105">
        <v>705</v>
      </c>
      <c r="I38" s="104">
        <v>725</v>
      </c>
      <c r="J38" s="106">
        <v>725</v>
      </c>
      <c r="K38" s="104">
        <v>852</v>
      </c>
      <c r="L38" s="106">
        <v>852</v>
      </c>
      <c r="M38" s="104">
        <v>900</v>
      </c>
      <c r="N38" s="107">
        <v>900</v>
      </c>
      <c r="O38" s="22"/>
      <c r="Q38" s="3"/>
    </row>
    <row r="39" spans="1:17" ht="21" customHeight="1">
      <c r="A39" s="3"/>
      <c r="C39" s="46"/>
      <c r="D39" s="226"/>
      <c r="E39" s="51" t="s">
        <v>136</v>
      </c>
      <c r="F39" s="24" t="s">
        <v>13</v>
      </c>
      <c r="G39" s="104">
        <v>1140</v>
      </c>
      <c r="H39" s="105">
        <v>1140</v>
      </c>
      <c r="I39" s="104">
        <v>1154</v>
      </c>
      <c r="J39" s="106">
        <v>1154</v>
      </c>
      <c r="K39" s="104">
        <v>1474</v>
      </c>
      <c r="L39" s="106">
        <v>1474</v>
      </c>
      <c r="M39" s="104">
        <v>1651</v>
      </c>
      <c r="N39" s="107">
        <v>1651</v>
      </c>
      <c r="O39" s="22"/>
      <c r="Q39" s="3"/>
    </row>
    <row r="40" spans="1:17" ht="21" customHeight="1">
      <c r="A40" s="3"/>
      <c r="C40" s="46"/>
      <c r="D40" s="226"/>
      <c r="E40" s="51" t="s">
        <v>170</v>
      </c>
      <c r="F40" s="24" t="s">
        <v>13</v>
      </c>
      <c r="G40" s="104">
        <v>3473</v>
      </c>
      <c r="H40" s="105">
        <v>3473</v>
      </c>
      <c r="I40" s="104">
        <v>3572</v>
      </c>
      <c r="J40" s="106">
        <v>3572</v>
      </c>
      <c r="K40" s="104">
        <v>3672</v>
      </c>
      <c r="L40" s="106">
        <v>3672</v>
      </c>
      <c r="M40" s="104">
        <v>3772</v>
      </c>
      <c r="N40" s="107">
        <v>3772</v>
      </c>
      <c r="O40" s="22"/>
      <c r="Q40" s="3"/>
    </row>
    <row r="41" spans="1:17" ht="21" customHeight="1">
      <c r="A41" s="3"/>
      <c r="C41" s="46"/>
      <c r="D41" s="230" t="s">
        <v>171</v>
      </c>
      <c r="E41" s="55" t="s">
        <v>172</v>
      </c>
      <c r="F41" s="24" t="s">
        <v>13</v>
      </c>
      <c r="G41" s="104">
        <v>2104</v>
      </c>
      <c r="H41" s="105">
        <v>2104</v>
      </c>
      <c r="I41" s="104">
        <v>2184</v>
      </c>
      <c r="J41" s="106">
        <v>2184</v>
      </c>
      <c r="K41" s="104">
        <v>2332</v>
      </c>
      <c r="L41" s="106">
        <v>2332</v>
      </c>
      <c r="M41" s="104">
        <v>2680</v>
      </c>
      <c r="N41" s="107">
        <v>2680</v>
      </c>
      <c r="O41" s="22"/>
      <c r="Q41" s="3"/>
    </row>
    <row r="42" spans="1:17" ht="21" customHeight="1">
      <c r="A42" s="3"/>
      <c r="C42" s="46"/>
      <c r="D42" s="227"/>
      <c r="E42" s="57" t="s">
        <v>173</v>
      </c>
      <c r="F42" s="24" t="s">
        <v>13</v>
      </c>
      <c r="G42" s="104">
        <v>2233</v>
      </c>
      <c r="H42" s="105">
        <v>2233</v>
      </c>
      <c r="I42" s="104">
        <v>2283</v>
      </c>
      <c r="J42" s="106">
        <v>2283</v>
      </c>
      <c r="K42" s="104">
        <v>2432</v>
      </c>
      <c r="L42" s="106">
        <v>2432</v>
      </c>
      <c r="M42" s="104">
        <v>2680</v>
      </c>
      <c r="N42" s="107">
        <v>2680</v>
      </c>
      <c r="O42" s="22"/>
      <c r="Q42" s="3"/>
    </row>
    <row r="43" spans="1:17" ht="21" customHeight="1">
      <c r="A43" s="3"/>
      <c r="C43" s="46"/>
      <c r="D43" s="228" t="s">
        <v>38</v>
      </c>
      <c r="E43" s="229"/>
      <c r="F43" s="24" t="s">
        <v>13</v>
      </c>
      <c r="G43" s="216">
        <v>787</v>
      </c>
      <c r="H43" s="253"/>
      <c r="I43" s="253"/>
      <c r="J43" s="253"/>
      <c r="K43" s="253"/>
      <c r="L43" s="253"/>
      <c r="M43" s="253"/>
      <c r="N43" s="253"/>
      <c r="O43" s="22"/>
      <c r="Q43" s="3"/>
    </row>
    <row r="44" spans="1:17" ht="21.75" customHeight="1">
      <c r="A44" s="3"/>
      <c r="C44" s="46"/>
      <c r="D44" s="213" t="s">
        <v>144</v>
      </c>
      <c r="E44" s="213"/>
      <c r="F44" s="213"/>
      <c r="G44" s="214" t="s">
        <v>108</v>
      </c>
      <c r="H44" s="214"/>
      <c r="I44" s="215"/>
      <c r="J44" s="215"/>
      <c r="K44" s="215"/>
      <c r="L44" s="215"/>
      <c r="M44" s="215"/>
      <c r="N44" s="112"/>
      <c r="O44" s="37"/>
      <c r="Q44" s="3"/>
    </row>
    <row r="45" spans="1:17" ht="28.5" customHeight="1">
      <c r="A45" s="3"/>
      <c r="C45" s="46"/>
      <c r="D45" s="263" t="s">
        <v>6</v>
      </c>
      <c r="E45" s="264"/>
      <c r="F45" s="267" t="s">
        <v>7</v>
      </c>
      <c r="G45" s="269">
        <v>130</v>
      </c>
      <c r="H45" s="270"/>
      <c r="I45" s="269">
        <v>150</v>
      </c>
      <c r="J45" s="270"/>
      <c r="K45" s="269">
        <v>200</v>
      </c>
      <c r="L45" s="270"/>
      <c r="M45" s="269">
        <v>250</v>
      </c>
      <c r="N45" s="271"/>
      <c r="O45" s="22"/>
      <c r="Q45" s="3"/>
    </row>
    <row r="46" spans="1:17" ht="28.5" customHeight="1" thickBot="1">
      <c r="A46" s="3"/>
      <c r="C46" s="46"/>
      <c r="D46" s="265"/>
      <c r="E46" s="266"/>
      <c r="F46" s="268"/>
      <c r="G46" s="97" t="s">
        <v>164</v>
      </c>
      <c r="H46" s="98" t="s">
        <v>165</v>
      </c>
      <c r="I46" s="97" t="s">
        <v>164</v>
      </c>
      <c r="J46" s="98" t="s">
        <v>165</v>
      </c>
      <c r="K46" s="97" t="s">
        <v>164</v>
      </c>
      <c r="L46" s="98" t="s">
        <v>165</v>
      </c>
      <c r="M46" s="97" t="s">
        <v>164</v>
      </c>
      <c r="N46" s="99" t="s">
        <v>165</v>
      </c>
      <c r="O46" s="22"/>
      <c r="Q46" s="3"/>
    </row>
    <row r="47" spans="1:17" ht="21" customHeight="1" thickTop="1">
      <c r="A47" s="3"/>
      <c r="B47" s="27"/>
      <c r="C47" s="49"/>
      <c r="D47" s="225" t="s">
        <v>174</v>
      </c>
      <c r="E47" s="47" t="s">
        <v>175</v>
      </c>
      <c r="F47" s="24" t="s">
        <v>13</v>
      </c>
      <c r="G47" s="104">
        <v>3572</v>
      </c>
      <c r="H47" s="105">
        <v>3572</v>
      </c>
      <c r="I47" s="104">
        <v>4069</v>
      </c>
      <c r="J47" s="106">
        <v>4069</v>
      </c>
      <c r="K47" s="104">
        <v>4764</v>
      </c>
      <c r="L47" s="106">
        <v>4764</v>
      </c>
      <c r="M47" s="104">
        <v>5855</v>
      </c>
      <c r="N47" s="107" t="s">
        <v>25</v>
      </c>
      <c r="O47" s="30"/>
      <c r="P47" s="27"/>
      <c r="Q47" s="31"/>
    </row>
    <row r="48" spans="1:17" ht="21" customHeight="1">
      <c r="A48" s="3"/>
      <c r="B48" s="27"/>
      <c r="C48" s="49"/>
      <c r="D48" s="226"/>
      <c r="E48" s="51" t="s">
        <v>176</v>
      </c>
      <c r="F48" s="24" t="s">
        <v>13</v>
      </c>
      <c r="G48" s="104">
        <v>6718</v>
      </c>
      <c r="H48" s="105">
        <v>6718</v>
      </c>
      <c r="I48" s="104">
        <v>8138</v>
      </c>
      <c r="J48" s="106">
        <v>8138</v>
      </c>
      <c r="K48" s="104">
        <v>9492</v>
      </c>
      <c r="L48" s="106" t="s">
        <v>25</v>
      </c>
      <c r="M48" s="104">
        <v>12999</v>
      </c>
      <c r="N48" s="107">
        <v>12999</v>
      </c>
      <c r="O48" s="30"/>
      <c r="P48" s="27"/>
      <c r="Q48" s="31"/>
    </row>
    <row r="49" spans="1:17" ht="21" customHeight="1">
      <c r="A49" s="3"/>
      <c r="B49" s="27"/>
      <c r="C49" s="49"/>
      <c r="D49" s="227"/>
      <c r="E49" s="54" t="s">
        <v>177</v>
      </c>
      <c r="F49" s="24" t="s">
        <v>13</v>
      </c>
      <c r="G49" s="104">
        <v>5195</v>
      </c>
      <c r="H49" s="125">
        <v>5195</v>
      </c>
      <c r="I49" s="104">
        <v>5161</v>
      </c>
      <c r="J49" s="107">
        <v>5161</v>
      </c>
      <c r="K49" s="104">
        <v>7021</v>
      </c>
      <c r="L49" s="107">
        <v>7021</v>
      </c>
      <c r="M49" s="104">
        <v>7244</v>
      </c>
      <c r="N49" s="107">
        <v>7244</v>
      </c>
      <c r="O49" s="30"/>
      <c r="P49" s="27"/>
      <c r="Q49" s="31"/>
    </row>
    <row r="50" spans="1:17" ht="21" customHeight="1">
      <c r="A50" s="3"/>
      <c r="B50" s="27"/>
      <c r="C50" s="49"/>
      <c r="D50" s="213" t="s">
        <v>147</v>
      </c>
      <c r="E50" s="213"/>
      <c r="F50" s="213"/>
      <c r="G50" s="214" t="s">
        <v>148</v>
      </c>
      <c r="H50" s="214"/>
      <c r="I50" s="215"/>
      <c r="J50" s="215"/>
      <c r="K50" s="274"/>
      <c r="L50" s="274"/>
      <c r="M50" s="274"/>
      <c r="N50" s="112"/>
      <c r="O50" s="30"/>
      <c r="P50" s="27"/>
      <c r="Q50" s="31"/>
    </row>
    <row r="51" spans="1:17" ht="28.5" customHeight="1">
      <c r="A51" s="3"/>
      <c r="B51" s="27"/>
      <c r="C51" s="49"/>
      <c r="D51" s="263" t="s">
        <v>6</v>
      </c>
      <c r="E51" s="264"/>
      <c r="F51" s="267" t="s">
        <v>7</v>
      </c>
      <c r="G51" s="275" t="s">
        <v>149</v>
      </c>
      <c r="H51" s="276"/>
      <c r="I51" s="276"/>
      <c r="J51" s="277"/>
      <c r="K51" s="278" t="s">
        <v>150</v>
      </c>
      <c r="L51" s="279"/>
      <c r="M51" s="279"/>
      <c r="N51" s="279"/>
      <c r="O51" s="30"/>
      <c r="P51" s="27"/>
      <c r="Q51" s="31"/>
    </row>
    <row r="52" spans="1:17" ht="28.5" customHeight="1" thickBot="1">
      <c r="A52" s="3"/>
      <c r="B52" s="27"/>
      <c r="C52" s="49"/>
      <c r="D52" s="265"/>
      <c r="E52" s="266"/>
      <c r="F52" s="268"/>
      <c r="G52" s="126"/>
      <c r="H52" s="127" t="s">
        <v>164</v>
      </c>
      <c r="I52" s="128" t="s">
        <v>165</v>
      </c>
      <c r="J52" s="129"/>
      <c r="K52" s="130"/>
      <c r="L52" s="131" t="s">
        <v>164</v>
      </c>
      <c r="M52" s="99" t="s">
        <v>165</v>
      </c>
      <c r="N52" s="132"/>
      <c r="O52" s="30"/>
      <c r="P52" s="27"/>
      <c r="Q52" s="31"/>
    </row>
    <row r="53" spans="1:17" ht="21" customHeight="1" thickTop="1">
      <c r="A53" s="3"/>
      <c r="C53" s="17"/>
      <c r="D53" s="58" t="s">
        <v>178</v>
      </c>
      <c r="E53" s="133" t="s">
        <v>179</v>
      </c>
      <c r="F53" s="24" t="s">
        <v>13</v>
      </c>
      <c r="G53" s="134"/>
      <c r="H53" s="135">
        <v>5855</v>
      </c>
      <c r="I53" s="136">
        <v>5855</v>
      </c>
      <c r="J53" s="137"/>
      <c r="K53" s="134"/>
      <c r="L53" s="135">
        <v>7839</v>
      </c>
      <c r="M53" s="136">
        <v>7839</v>
      </c>
      <c r="N53" s="138"/>
      <c r="O53" s="86"/>
      <c r="Q53" s="3"/>
    </row>
    <row r="54" spans="1:17" ht="6.75" customHeight="1" thickBot="1">
      <c r="A54" s="3"/>
      <c r="C54" s="231"/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33"/>
      <c r="Q54" s="3"/>
    </row>
    <row r="55" spans="1:17" ht="4.5" customHeight="1" thickTop="1">
      <c r="A55" s="3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Q55" s="3"/>
    </row>
    <row r="56" spans="1:17" ht="12.75" customHeight="1">
      <c r="A56" s="3"/>
      <c r="C56" s="249" t="s">
        <v>180</v>
      </c>
      <c r="D56" s="249"/>
      <c r="E56" s="249"/>
      <c r="F56" s="249"/>
      <c r="G56" s="249"/>
      <c r="H56" s="249"/>
      <c r="I56" s="249"/>
      <c r="J56" s="249"/>
      <c r="K56" s="249"/>
      <c r="L56" s="249"/>
      <c r="M56" s="249"/>
      <c r="N56" s="249"/>
      <c r="O56" s="249"/>
      <c r="Q56" s="3"/>
    </row>
    <row r="57" spans="1:17" ht="4.5" customHeight="1">
      <c r="A57" s="3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Q57" s="3"/>
    </row>
    <row r="58" spans="1:17" ht="12.75">
      <c r="A58" s="3"/>
      <c r="C58" s="249" t="s">
        <v>87</v>
      </c>
      <c r="D58" s="249"/>
      <c r="E58" s="249"/>
      <c r="F58" s="249"/>
      <c r="G58" s="249"/>
      <c r="H58" s="249"/>
      <c r="I58" s="249"/>
      <c r="J58" s="249"/>
      <c r="K58" s="249"/>
      <c r="L58" s="249"/>
      <c r="M58" s="249"/>
      <c r="N58" s="249"/>
      <c r="O58" s="249"/>
      <c r="Q58" s="3"/>
    </row>
    <row r="59" spans="1:17" ht="3.75" customHeight="1">
      <c r="A59" s="3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Q59" s="3"/>
    </row>
    <row r="60" spans="1:17" ht="3.75" customHeight="1" hidden="1">
      <c r="A60" s="3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Q60" s="3"/>
    </row>
    <row r="61" spans="1:17" ht="3.75" customHeight="1" hidden="1">
      <c r="A61" s="3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Q61" s="3"/>
    </row>
    <row r="62" spans="1:17" ht="3.75" customHeight="1" hidden="1">
      <c r="A62" s="3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Q62" s="3"/>
    </row>
    <row r="63" spans="1:17" ht="3.75" customHeight="1" hidden="1">
      <c r="A63" s="3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Q63" s="3"/>
    </row>
    <row r="64" spans="1:17" ht="3.75" customHeight="1" hidden="1">
      <c r="A64" s="3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Q64" s="3"/>
    </row>
    <row r="65" spans="1:17" ht="3.75" customHeight="1" hidden="1">
      <c r="A65" s="3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Q65" s="3"/>
    </row>
    <row r="66" spans="1:17" ht="3.75" customHeight="1" hidden="1">
      <c r="A66" s="3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Q66" s="3"/>
    </row>
    <row r="67" spans="1:17" ht="3.75" customHeight="1" hidden="1">
      <c r="A67" s="3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Q67" s="3"/>
    </row>
    <row r="68" spans="1:17" ht="3.75" customHeight="1" hidden="1">
      <c r="A68" s="3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Q68" s="3"/>
    </row>
    <row r="69" spans="1:17" ht="3.75" customHeight="1" hidden="1">
      <c r="A69" s="3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Q69" s="3"/>
    </row>
    <row r="70" spans="1:17" ht="3.75" customHeight="1" hidden="1">
      <c r="A70" s="3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Q70" s="3"/>
    </row>
    <row r="71" spans="1:17" ht="3.75" customHeight="1" hidden="1">
      <c r="A71" s="3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Q71" s="3"/>
    </row>
    <row r="72" spans="1:17" ht="3.75" customHeight="1" hidden="1">
      <c r="A72" s="3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Q72" s="3"/>
    </row>
    <row r="73" spans="1:17" ht="3.75" customHeight="1" hidden="1">
      <c r="A73" s="3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Q73" s="3"/>
    </row>
    <row r="74" spans="1:17" ht="3.75" customHeight="1" hidden="1">
      <c r="A74" s="3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Q74" s="3"/>
    </row>
    <row r="75" spans="1:17" ht="3.75" customHeight="1" hidden="1">
      <c r="A75" s="3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Q75" s="3"/>
    </row>
    <row r="76" spans="1:17" ht="3.75" customHeight="1" hidden="1">
      <c r="A76" s="3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Q76" s="3"/>
    </row>
    <row r="77" spans="1:17" ht="3.75" customHeight="1" hidden="1">
      <c r="A77" s="3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Q77" s="3"/>
    </row>
    <row r="78" spans="1:17" ht="3.75" customHeight="1" hidden="1">
      <c r="A78" s="3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Q78" s="3"/>
    </row>
    <row r="79" spans="1:17" ht="3.75" customHeight="1" hidden="1">
      <c r="A79" s="3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Q79" s="3"/>
    </row>
    <row r="80" spans="1:17" ht="3.75" customHeight="1" hidden="1">
      <c r="A80" s="3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Q80" s="3"/>
    </row>
    <row r="81" spans="1:17" ht="3.75" customHeight="1" hidden="1">
      <c r="A81" s="3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Q81" s="3"/>
    </row>
    <row r="82" spans="1:17" ht="3.75" customHeight="1" hidden="1">
      <c r="A82" s="3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Q82" s="3"/>
    </row>
    <row r="83" spans="1:17" ht="3.75" customHeight="1" hidden="1">
      <c r="A83" s="3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Q83" s="3"/>
    </row>
    <row r="84" spans="1:17" ht="3.75" customHeight="1" hidden="1">
      <c r="A84" s="3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Q84" s="3"/>
    </row>
    <row r="85" spans="1:17" ht="3.75" customHeight="1" hidden="1">
      <c r="A85" s="3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Q85" s="3"/>
    </row>
    <row r="86" spans="1:17" ht="3.75" customHeight="1" hidden="1">
      <c r="A86" s="3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Q86" s="3"/>
    </row>
    <row r="87" spans="1:17" ht="3.75" customHeight="1" hidden="1">
      <c r="A87" s="3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Q87" s="3"/>
    </row>
    <row r="88" spans="1:17" ht="3.75" customHeight="1" hidden="1">
      <c r="A88" s="3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Q88" s="3"/>
    </row>
    <row r="89" spans="1:17" ht="3.75" customHeight="1" hidden="1">
      <c r="A89" s="3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Q89" s="3"/>
    </row>
    <row r="90" spans="1:18" ht="12" customHeight="1">
      <c r="A90" s="3"/>
      <c r="C90" s="60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Q90" s="31"/>
      <c r="R90" s="27"/>
    </row>
    <row r="91" spans="1:18" ht="6" customHeight="1">
      <c r="A91" s="3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Q91" s="31"/>
      <c r="R91" s="27"/>
    </row>
    <row r="92" spans="1:17" ht="12">
      <c r="A92" s="3"/>
      <c r="Q92" s="3"/>
    </row>
    <row r="93" spans="1:17" ht="7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ht="12" customHeight="1" hidden="1"/>
    <row r="95" ht="12" customHeight="1" hidden="1"/>
    <row r="96" ht="12" customHeight="1" hidden="1"/>
    <row r="97" ht="12" customHeight="1" hidden="1"/>
    <row r="98" ht="12" customHeight="1" hidden="1"/>
    <row r="99" ht="12" customHeight="1" hidden="1"/>
    <row r="100" ht="12" customHeight="1" hidden="1"/>
    <row r="101" ht="12" customHeight="1" hidden="1"/>
    <row r="102" ht="12" customHeight="1" hidden="1"/>
    <row r="103" ht="12" customHeight="1" hidden="1"/>
    <row r="104" ht="12" customHeight="1" hidden="1"/>
    <row r="105" ht="12" customHeight="1" hidden="1"/>
    <row r="106" ht="12" customHeight="1" hidden="1"/>
    <row r="107" ht="12" customHeight="1" hidden="1"/>
    <row r="108" ht="12" customHeight="1" hidden="1"/>
    <row r="109" ht="12" customHeight="1" hidden="1"/>
    <row r="110" ht="12" customHeight="1" hidden="1"/>
    <row r="111" ht="12" customHeight="1" hidden="1"/>
    <row r="112" ht="12" customHeight="1" hidden="1"/>
    <row r="113" ht="12" customHeight="1" hidden="1"/>
    <row r="114" ht="12" customHeight="1" hidden="1"/>
    <row r="115" ht="12" customHeight="1" hidden="1"/>
    <row r="116" ht="12" customHeight="1" hidden="1"/>
    <row r="117" ht="12" customHeight="1" hidden="1"/>
    <row r="118" ht="12" customHeight="1" hidden="1"/>
    <row r="119" ht="12" customHeight="1" hidden="1"/>
    <row r="120" ht="12" customHeight="1" hidden="1"/>
    <row r="121" ht="12" customHeight="1" hidden="1"/>
    <row r="122" ht="12" customHeight="1" hidden="1"/>
    <row r="123" ht="12" customHeight="1" hidden="1"/>
    <row r="124" ht="12" customHeight="1" hidden="1"/>
    <row r="125" ht="12" customHeight="1" hidden="1"/>
    <row r="126" ht="12" customHeight="1" hidden="1"/>
    <row r="127" ht="12" customHeight="1" hidden="1"/>
    <row r="128" ht="12" customHeight="1" hidden="1"/>
    <row r="129" ht="12" customHeight="1" hidden="1"/>
    <row r="130" ht="12" customHeight="1" hidden="1"/>
    <row r="131" ht="12" customHeight="1" hidden="1"/>
    <row r="132" ht="12" customHeight="1" hidden="1"/>
    <row r="133" ht="12" customHeight="1" hidden="1"/>
    <row r="134" ht="12" customHeight="1" hidden="1"/>
    <row r="135" ht="12" customHeight="1" hidden="1"/>
    <row r="136" ht="23.25" customHeight="1" hidden="1"/>
    <row r="137" ht="12" customHeight="1" hidden="1"/>
    <row r="138" ht="12" customHeight="1" hidden="1"/>
    <row r="139" ht="12" customHeight="1" hidden="1"/>
    <row r="140" ht="12" customHeight="1" hidden="1"/>
    <row r="141" ht="12" customHeight="1" hidden="1"/>
    <row r="142" ht="12" customHeight="1" hidden="1"/>
    <row r="143" ht="12" customHeight="1" hidden="1"/>
    <row r="144" ht="12" customHeight="1" hidden="1"/>
    <row r="145" ht="12" customHeight="1" hidden="1"/>
    <row r="146" ht="12" customHeight="1" hidden="1"/>
    <row r="147" ht="12" customHeight="1" hidden="1"/>
    <row r="148" ht="0" customHeight="1" hidden="1"/>
  </sheetData>
  <sheetProtection/>
  <mergeCells count="48">
    <mergeCell ref="C54:O54"/>
    <mergeCell ref="C56:O56"/>
    <mergeCell ref="C58:O58"/>
    <mergeCell ref="D47:D49"/>
    <mergeCell ref="D50:F50"/>
    <mergeCell ref="G50:M50"/>
    <mergeCell ref="D51:E52"/>
    <mergeCell ref="F51:F52"/>
    <mergeCell ref="G51:J51"/>
    <mergeCell ref="K51:N51"/>
    <mergeCell ref="D45:E46"/>
    <mergeCell ref="F45:F46"/>
    <mergeCell ref="G45:H45"/>
    <mergeCell ref="I45:J45"/>
    <mergeCell ref="K45:L45"/>
    <mergeCell ref="M45:N45"/>
    <mergeCell ref="D33:D36"/>
    <mergeCell ref="D38:D40"/>
    <mergeCell ref="D41:D42"/>
    <mergeCell ref="D43:E43"/>
    <mergeCell ref="G43:N43"/>
    <mergeCell ref="D44:F44"/>
    <mergeCell ref="G44:M44"/>
    <mergeCell ref="D26:E26"/>
    <mergeCell ref="D30:F30"/>
    <mergeCell ref="G30:M30"/>
    <mergeCell ref="D31:E32"/>
    <mergeCell ref="F31:F32"/>
    <mergeCell ref="G31:H31"/>
    <mergeCell ref="I31:J31"/>
    <mergeCell ref="K31:L31"/>
    <mergeCell ref="M31:N31"/>
    <mergeCell ref="M11:N11"/>
    <mergeCell ref="D13:D14"/>
    <mergeCell ref="D16:D18"/>
    <mergeCell ref="D20:D23"/>
    <mergeCell ref="M21:N21"/>
    <mergeCell ref="D24:D25"/>
    <mergeCell ref="D6:M6"/>
    <mergeCell ref="G8:O8"/>
    <mergeCell ref="F9:O9"/>
    <mergeCell ref="D10:F10"/>
    <mergeCell ref="G10:M10"/>
    <mergeCell ref="D11:E12"/>
    <mergeCell ref="F11:F12"/>
    <mergeCell ref="G11:H11"/>
    <mergeCell ref="I11:J11"/>
    <mergeCell ref="K11:L11"/>
  </mergeCells>
  <hyperlinks>
    <hyperlink ref="D8" location="Меню!R1C1" tooltip="Вернуться к меню" display="Вернуться назад"/>
  </hyperlinks>
  <printOptions horizontalCentered="1"/>
  <pageMargins left="0.7874015748031497" right="0.7874015748031497" top="0.3937007874015748" bottom="0.3937007874015748" header="0" footer="0"/>
  <pageSetup fitToHeight="1" fitToWidth="1" horizontalDpi="600" verticalDpi="600" orientation="portrait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3CDDD"/>
    <pageSetUpPr fitToPage="1"/>
  </sheetPr>
  <dimension ref="A1:P67"/>
  <sheetViews>
    <sheetView showGridLines="0" zoomScaleSheetLayoutView="100" zoomScalePageLayoutView="0" workbookViewId="0" topLeftCell="A14">
      <selection activeCell="G31" sqref="G31:L31"/>
    </sheetView>
  </sheetViews>
  <sheetFormatPr defaultColWidth="0" defaultRowHeight="0" customHeight="1" zeroHeight="1"/>
  <cols>
    <col min="1" max="3" width="1.421875" style="4" customWidth="1"/>
    <col min="4" max="4" width="33.28125" style="4" customWidth="1"/>
    <col min="5" max="5" width="23.28125" style="4" customWidth="1"/>
    <col min="6" max="6" width="6.00390625" style="4" customWidth="1"/>
    <col min="7" max="12" width="10.140625" style="4" customWidth="1"/>
    <col min="13" max="15" width="1.421875" style="4" customWidth="1"/>
    <col min="16" max="16" width="9.140625" style="4" hidden="1" customWidth="1"/>
    <col min="17" max="17" width="0" style="4" hidden="1" customWidth="1"/>
    <col min="18" max="16384" width="9.140625" style="4" hidden="1" customWidth="1"/>
  </cols>
  <sheetData>
    <row r="1" spans="1:15" ht="7.5" customHeight="1">
      <c r="A1" s="1" t="str">
        <f>Путь_сравнения</f>
        <v>L:\!Прайсы\1 Москва\1 Розничные\Дымоходные системы.xls</v>
      </c>
      <c r="B1" s="2">
        <f>номер_листа_5</f>
        <v>5</v>
      </c>
      <c r="C1" s="2" t="str">
        <f>Путь_сохранения_5</f>
        <v>L:\!Прайсы\temp\Архив прайс-листов\1 Москва Архив\1 Розничные\Дымоходные системы Schiedel Keranova архив.xls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7.5" customHeight="1">
      <c r="A2" s="3"/>
      <c r="D2" s="5"/>
      <c r="E2" s="5"/>
      <c r="F2" s="5"/>
      <c r="G2" s="5"/>
      <c r="H2" s="5"/>
      <c r="I2" s="5"/>
      <c r="J2" s="5"/>
      <c r="K2" s="5"/>
      <c r="L2" s="5"/>
      <c r="O2" s="3"/>
    </row>
    <row r="3" spans="1:15" ht="58.5" customHeight="1">
      <c r="A3" s="3"/>
      <c r="D3" s="5"/>
      <c r="E3" s="5"/>
      <c r="F3" s="5"/>
      <c r="G3" s="5"/>
      <c r="H3" s="5"/>
      <c r="I3" s="5"/>
      <c r="J3" s="5"/>
      <c r="K3" s="5"/>
      <c r="L3" s="5"/>
      <c r="O3" s="3"/>
    </row>
    <row r="4" spans="1:15" ht="3" customHeight="1" hidden="1">
      <c r="A4" s="3"/>
      <c r="D4" s="5"/>
      <c r="E4" s="5"/>
      <c r="F4" s="5"/>
      <c r="G4" s="5"/>
      <c r="H4" s="5"/>
      <c r="I4" s="5"/>
      <c r="J4" s="5"/>
      <c r="K4" s="5"/>
      <c r="L4" s="5"/>
      <c r="O4" s="3"/>
    </row>
    <row r="5" spans="1:15" ht="3" customHeight="1">
      <c r="A5" s="3"/>
      <c r="D5" s="5"/>
      <c r="E5" s="5"/>
      <c r="F5" s="5"/>
      <c r="G5" s="5"/>
      <c r="H5" s="5"/>
      <c r="I5" s="5"/>
      <c r="J5" s="5"/>
      <c r="K5" s="5"/>
      <c r="L5" s="5"/>
      <c r="O5" s="3"/>
    </row>
    <row r="6" spans="1:15" s="7" customFormat="1" ht="27.75" customHeight="1">
      <c r="A6" s="6"/>
      <c r="D6" s="235" t="s">
        <v>88</v>
      </c>
      <c r="E6" s="235"/>
      <c r="F6" s="235"/>
      <c r="G6" s="235"/>
      <c r="H6" s="235"/>
      <c r="I6" s="235"/>
      <c r="J6" s="235"/>
      <c r="K6" s="235"/>
      <c r="L6" s="235"/>
      <c r="M6" s="42"/>
      <c r="O6" s="6"/>
    </row>
    <row r="7" spans="1:15" s="7" customFormat="1" ht="3" customHeight="1">
      <c r="A7" s="6"/>
      <c r="D7" s="9"/>
      <c r="E7" s="9"/>
      <c r="F7" s="9"/>
      <c r="G7" s="9"/>
      <c r="H7" s="9"/>
      <c r="I7" s="9"/>
      <c r="J7" s="9"/>
      <c r="K7" s="9"/>
      <c r="L7" s="9"/>
      <c r="O7" s="6"/>
    </row>
    <row r="8" spans="1:15" s="7" customFormat="1" ht="15" customHeight="1">
      <c r="A8" s="6"/>
      <c r="D8" s="8" t="s">
        <v>1</v>
      </c>
      <c r="E8" s="9"/>
      <c r="F8" s="9"/>
      <c r="G8" s="9"/>
      <c r="H8" s="9"/>
      <c r="I8" s="254" t="s">
        <v>2</v>
      </c>
      <c r="J8" s="254"/>
      <c r="K8" s="254"/>
      <c r="L8" s="254"/>
      <c r="M8" s="254"/>
      <c r="O8" s="6"/>
    </row>
    <row r="9" spans="1:15" s="7" customFormat="1" ht="20.25" customHeight="1" thickBot="1">
      <c r="A9" s="6"/>
      <c r="C9" s="11"/>
      <c r="D9" s="10">
        <f>ДатаKeranova</f>
        <v>43502</v>
      </c>
      <c r="E9" s="10"/>
      <c r="F9" s="11"/>
      <c r="G9" s="11"/>
      <c r="H9" s="209" t="s">
        <v>3</v>
      </c>
      <c r="I9" s="209"/>
      <c r="J9" s="209"/>
      <c r="K9" s="209"/>
      <c r="L9" s="209"/>
      <c r="M9" s="209"/>
      <c r="O9" s="6"/>
    </row>
    <row r="10" spans="1:15" ht="21.75" customHeight="1" thickTop="1">
      <c r="A10" s="3"/>
      <c r="C10" s="45"/>
      <c r="D10" s="210" t="s">
        <v>4</v>
      </c>
      <c r="E10" s="210"/>
      <c r="F10" s="210"/>
      <c r="G10" s="211" t="s">
        <v>5</v>
      </c>
      <c r="H10" s="212"/>
      <c r="I10" s="212"/>
      <c r="J10" s="212"/>
      <c r="K10" s="212"/>
      <c r="L10" s="212"/>
      <c r="M10" s="16"/>
      <c r="O10" s="3"/>
    </row>
    <row r="11" spans="1:15" ht="30" customHeight="1" thickBot="1">
      <c r="A11" s="3"/>
      <c r="C11" s="46"/>
      <c r="D11" s="61" t="s">
        <v>6</v>
      </c>
      <c r="E11" s="18"/>
      <c r="F11" s="19" t="s">
        <v>7</v>
      </c>
      <c r="G11" s="19">
        <v>120</v>
      </c>
      <c r="H11" s="19">
        <v>140</v>
      </c>
      <c r="I11" s="19">
        <v>160</v>
      </c>
      <c r="J11" s="21">
        <v>180</v>
      </c>
      <c r="K11" s="21">
        <v>200</v>
      </c>
      <c r="L11" s="21">
        <v>250</v>
      </c>
      <c r="M11" s="22"/>
      <c r="O11" s="3"/>
    </row>
    <row r="12" spans="1:15" ht="26.25" customHeight="1" thickTop="1">
      <c r="A12" s="3"/>
      <c r="C12" s="46"/>
      <c r="D12" s="244" t="s">
        <v>71</v>
      </c>
      <c r="E12" s="71" t="s">
        <v>89</v>
      </c>
      <c r="F12" s="24" t="s">
        <v>13</v>
      </c>
      <c r="G12" s="25" t="s">
        <v>25</v>
      </c>
      <c r="H12" s="25" t="e">
        <f>gettheprice(Труба_66_см_с_манжетой_и_распорными_элементами_Schiedel_KERANOVA_d_140_мм,Дата,"москва",Розничная)</f>
        <v>#NAME?</v>
      </c>
      <c r="I12" s="25" t="e">
        <f>gettheprice(Труба_66_см_с_манжетой_и_распорными_элементами_Schiedel_KERANOVA_d_160_мм,Дата,"москва",Розничная)</f>
        <v>#NAME?</v>
      </c>
      <c r="J12" s="36" t="e">
        <f>gettheprice(Труба_66_см_с_манжетой_и_распорными_элементами_Schiedel_KERANOVA_d_180_мм,Дата,"москва",Розничная)</f>
        <v>#NAME?</v>
      </c>
      <c r="K12" s="36" t="e">
        <f>gettheprice(Труба_66_см_с_манжетой_и_распорными_элементами_Schiedel_KERANOVA_d_200_мм,Дата,"москва",Розничная)</f>
        <v>#NAME?</v>
      </c>
      <c r="L12" s="36" t="e">
        <f>gettheprice(Труба_66_см_с_манжетой_и_распорными_элементами_Schiedel_KERANOVA_d_250_мм,Дата,"москва",Розничная)</f>
        <v>#NAME?</v>
      </c>
      <c r="M12" s="22"/>
      <c r="O12" s="3"/>
    </row>
    <row r="13" spans="1:15" ht="26.25" customHeight="1" hidden="1">
      <c r="A13" s="3"/>
      <c r="B13" s="27"/>
      <c r="C13" s="49"/>
      <c r="D13" s="245" t="s">
        <v>90</v>
      </c>
      <c r="E13" s="72" t="s">
        <v>91</v>
      </c>
      <c r="F13" s="24" t="s">
        <v>13</v>
      </c>
      <c r="G13" s="25" t="e">
        <f>gettheprice(Труба_133_см_с_манжетой_и_распорными_элементами_Schiedel_KERANOVA_d_120_мм,Дата,"москва",Розничная)</f>
        <v>#NAME?</v>
      </c>
      <c r="H13" s="25" t="e">
        <f>gettheprice(Труба_133_см_с_манжетой_и_распорными_элементами_Schiedel_KERANOVA_d_140_мм,Дата,"москва",Розничная)</f>
        <v>#NAME?</v>
      </c>
      <c r="I13" s="25" t="e">
        <f>gettheprice(Труба_133_см_с_манжетой_и_распорными_элементами_Schiedel_KERANOVA_d_160_мм,Дата,"москва",Розничная)</f>
        <v>#NAME?</v>
      </c>
      <c r="J13" s="36" t="e">
        <f>gettheprice(Труба_133_см_с_манжетой_и_распорными_элементами_Schiedel_KERANOVA_d_180_мм,Дата,"москва",Розничная)</f>
        <v>#NAME?</v>
      </c>
      <c r="K13" s="36" t="e">
        <f>gettheprice(Труба_133_см_с_манжетой_и_распорными_элементами_Schiedel_KERANOVA_d_200_мм,Дата,"москва",Розничная)</f>
        <v>#NAME?</v>
      </c>
      <c r="L13" s="36" t="s">
        <v>17</v>
      </c>
      <c r="M13" s="30"/>
      <c r="N13" s="27"/>
      <c r="O13" s="31"/>
    </row>
    <row r="14" spans="1:15" ht="26.25" customHeight="1">
      <c r="A14" s="3"/>
      <c r="C14" s="46"/>
      <c r="D14" s="228" t="s">
        <v>92</v>
      </c>
      <c r="E14" s="229"/>
      <c r="F14" s="24" t="s">
        <v>13</v>
      </c>
      <c r="G14" s="25" t="s">
        <v>25</v>
      </c>
      <c r="H14" s="25" t="e">
        <f>gettheprice(Теплоизоляция_складные_полусегменты_Schiedel_KERANOVA_d_140_мм,Дата,"москва",Розничная)</f>
        <v>#NAME?</v>
      </c>
      <c r="I14" s="25" t="e">
        <f>gettheprice(Теплоизоляция_складные_полусегменты_Schiedel_KERANOVA_d_160_мм,Дата,"москва",Розничная)</f>
        <v>#NAME?</v>
      </c>
      <c r="J14" s="36" t="e">
        <f>gettheprice(Теплоизоляция_складные_полусегменты_Schiedel_KERANOVA_d_180_мм,Дата,"москва",Розничная)</f>
        <v>#NAME?</v>
      </c>
      <c r="K14" s="36" t="e">
        <f>gettheprice(Теплоизоляция_складные_полусегменты_Schiedel_KERANOVA_d_200_мм,Дата,"москва",Розничная)</f>
        <v>#NAME?</v>
      </c>
      <c r="L14" s="36" t="e">
        <f>gettheprice(Теплоизоляция_складные_полусегменты_Schiedel_KERANOVA_d_250_мм,Дата,"москва",Розничная)</f>
        <v>#NAME?</v>
      </c>
      <c r="M14" s="22"/>
      <c r="O14" s="3"/>
    </row>
    <row r="15" spans="1:15" ht="26.25" customHeight="1">
      <c r="A15" s="3"/>
      <c r="C15" s="46"/>
      <c r="D15" s="244" t="s">
        <v>93</v>
      </c>
      <c r="E15" s="71" t="s">
        <v>68</v>
      </c>
      <c r="F15" s="24" t="s">
        <v>13</v>
      </c>
      <c r="G15" s="25" t="s">
        <v>25</v>
      </c>
      <c r="H15" s="25" t="e">
        <f>gettheprice(Универсальный_штуцер_Schiedel_KERANOVA_d_140_мм,Дата,"москва",Розничная)</f>
        <v>#NAME?</v>
      </c>
      <c r="I15" s="25" t="e">
        <f>gettheprice(Универсальный_штуцер_Schiedel_KERANOVA_d_160_мм,Дата,"москва",Розничная)</f>
        <v>#NAME?</v>
      </c>
      <c r="J15" s="36" t="e">
        <f>gettheprice(Универсальный_штуцер_Schiedel_KERANOVA_d_180_мм,Дата,"москва",Розничная)</f>
        <v>#NAME?</v>
      </c>
      <c r="K15" s="36" t="e">
        <f>gettheprice(Универсальный_штуцер_Schiedel_KERANOVA_d_200_мм,Дата,"москва",Розничная)</f>
        <v>#NAME?</v>
      </c>
      <c r="L15" s="36" t="s">
        <v>25</v>
      </c>
      <c r="M15" s="22"/>
      <c r="O15" s="3"/>
    </row>
    <row r="16" spans="1:15" ht="26.25" customHeight="1">
      <c r="A16" s="3"/>
      <c r="C16" s="46"/>
      <c r="D16" s="245" t="s">
        <v>94</v>
      </c>
      <c r="E16" s="72" t="s">
        <v>70</v>
      </c>
      <c r="F16" s="24" t="s">
        <v>13</v>
      </c>
      <c r="G16" s="25" t="s">
        <v>25</v>
      </c>
      <c r="H16" s="25" t="e">
        <f>gettheprice(Универсальный_штуцер_45_гр_Schiedel_KERANOVA_d_140_мм,Дата,"москва",Розничная)</f>
        <v>#NAME?</v>
      </c>
      <c r="I16" s="25" t="e">
        <f>gettheprice(Универсальный_штуцер_45_гр_Schiedel_KERANOVA_d_160_мм,Дата,"москва",Розничная)</f>
        <v>#NAME?</v>
      </c>
      <c r="J16" s="36" t="e">
        <f>gettheprice(Универсальный_штуцер_45_гр_Schiedel_KERANOVA_d_180_мм,Дата,"москва",Розничная)</f>
        <v>#NAME?</v>
      </c>
      <c r="K16" s="36" t="e">
        <f>gettheprice(Универсальный_штуцер_45_гр_Schiedel_KERANOVA_d_200_мм,Дата,"москва",Розничная)</f>
        <v>#NAME?</v>
      </c>
      <c r="L16" s="36" t="e">
        <f>gettheprice(Универсальный_штуцер_45_гр_Schiedel_KERANOVA_d_250_мм,Дата,"москва",Розничная)</f>
        <v>#NAME?</v>
      </c>
      <c r="M16" s="22"/>
      <c r="O16" s="3"/>
    </row>
    <row r="17" spans="1:15" ht="26.25" customHeight="1">
      <c r="A17" s="3"/>
      <c r="C17" s="46"/>
      <c r="D17" s="228" t="s">
        <v>95</v>
      </c>
      <c r="E17" s="229"/>
      <c r="F17" s="24" t="s">
        <v>13</v>
      </c>
      <c r="G17" s="25" t="s">
        <v>25</v>
      </c>
      <c r="H17" s="25" t="e">
        <f>gettheprice(Емкость_для_сбора_конденсата_универсальная_Schiedel_KERANOVA_d_140_мм,Дата,"москва",Розничная)</f>
        <v>#NAME?</v>
      </c>
      <c r="I17" s="25" t="e">
        <f>gettheprice(Емкость_для_сбора_конденсата_универсальная_Schiedel_KERANOVA_d_160_мм,Дата,"москва",Розничная)</f>
        <v>#NAME?</v>
      </c>
      <c r="J17" s="36" t="e">
        <f>gettheprice(Емкость_для_сбора_конденсата_универсальная_Schiedel_KERANOVA_d_180_мм,Дата,"москва",Розничная)</f>
        <v>#NAME?</v>
      </c>
      <c r="K17" s="36" t="e">
        <f>gettheprice(Емкость_для_сбора_конденсата_универсальная_Schiedel_KERANOVA_d_200_мм,Дата,"москва",Розничная)</f>
        <v>#NAME?</v>
      </c>
      <c r="L17" s="36" t="e">
        <f>gettheprice(Емкость_для_сбора_конденсата_универсальная_Schiedel_KERANOVA_d_250_мм,Дата,"москва",Розничная)</f>
        <v>#NAME?</v>
      </c>
      <c r="M17" s="22"/>
      <c r="O17" s="3"/>
    </row>
    <row r="18" spans="1:15" ht="26.25" customHeight="1">
      <c r="A18" s="3"/>
      <c r="C18" s="46"/>
      <c r="D18" s="228" t="s">
        <v>96</v>
      </c>
      <c r="E18" s="229"/>
      <c r="F18" s="66" t="s">
        <v>16</v>
      </c>
      <c r="G18" s="25" t="s">
        <v>25</v>
      </c>
      <c r="H18" s="25" t="e">
        <f>gettheprice(Покровная_плита_с_манжетой_Schiedel_KERANOVA_d_140_мм,Дата,"москва",Розничная)</f>
        <v>#NAME?</v>
      </c>
      <c r="I18" s="25" t="e">
        <f>gettheprice(Покровная_плита_с_манжетой_Schiedel_KERANOVA_d_140_мм,Дата,"москва",Розничная)</f>
        <v>#NAME?</v>
      </c>
      <c r="J18" s="36" t="e">
        <f>gettheprice(Покровная_плита_с_манжетой_Schiedel_KERANOVA_d_200_мм,Дата,"москва",Розничная)</f>
        <v>#NAME?</v>
      </c>
      <c r="K18" s="36" t="e">
        <f>gettheprice(Покровная_плита_с_манжетой_Schiedel_KERANOVA_d_200_мм,Дата,"москва",Розничная)</f>
        <v>#NAME?</v>
      </c>
      <c r="L18" s="36" t="e">
        <f>gettheprice(Покровная_плита_с_манжетой_Schiedel_KERANOVA_d_250_мм,Дата,"москва",Розничная)</f>
        <v>#NAME?</v>
      </c>
      <c r="M18" s="22"/>
      <c r="O18" s="3"/>
    </row>
    <row r="19" spans="1:15" ht="26.25" customHeight="1">
      <c r="A19" s="3"/>
      <c r="C19" s="46"/>
      <c r="D19" s="244" t="s">
        <v>97</v>
      </c>
      <c r="E19" s="71" t="s">
        <v>98</v>
      </c>
      <c r="F19" s="24" t="s">
        <v>13</v>
      </c>
      <c r="G19" s="25" t="s">
        <v>25</v>
      </c>
      <c r="H19" s="25" t="e">
        <f>gettheprice(Заглушка_ревизионного_отверстия_для_твердого_топлива_Schiedel_KERANOVA_d_140_мм,Дата,"москва",Розничная)</f>
        <v>#NAME?</v>
      </c>
      <c r="I19" s="25" t="e">
        <f>gettheprice(Заглушка_ревизионного_отверстия_для_твердого_топлива_Schiedel_KERANOVA_d_160_мм,Дата,"москва",Розничная)</f>
        <v>#NAME?</v>
      </c>
      <c r="J19" s="36" t="e">
        <f>gettheprice(Заглушка_ревизионного_отверстия_для_твердого_топлива_Schiedel_KERANOVA_d_180_мм,Дата,"москва",Розничная)</f>
        <v>#NAME?</v>
      </c>
      <c r="K19" s="36" t="e">
        <f>gettheprice(Заглушка_ревизионного_отверстия_для_твердого_топлива_Schiedel_KERANOVA_d_200_мм,Дата,"москва",Розничная)</f>
        <v>#NAME?</v>
      </c>
      <c r="L19" s="36" t="e">
        <f>gettheprice(Заглушка_ревизионного_отверстия_для_твердого_топлива_Schiedel_KERANOVA_d_250_мм,Дата,"москва",Розничная)</f>
        <v>#NAME?</v>
      </c>
      <c r="M19" s="22"/>
      <c r="O19" s="3"/>
    </row>
    <row r="20" spans="1:15" ht="26.25" customHeight="1">
      <c r="A20" s="3"/>
      <c r="C20" s="46"/>
      <c r="D20" s="245" t="s">
        <v>99</v>
      </c>
      <c r="E20" s="72" t="s">
        <v>100</v>
      </c>
      <c r="F20" s="24" t="s">
        <v>13</v>
      </c>
      <c r="G20" s="25" t="s">
        <v>25</v>
      </c>
      <c r="H20" s="25" t="e">
        <f>gettheprice(Заглушка_ревизионного_отверстия_для_газа_и_жидкого_топлива_Schiedel_KERANOVA_d_140_мм,Дата,"москва",Розничная)</f>
        <v>#NAME?</v>
      </c>
      <c r="I20" s="25" t="e">
        <f>gettheprice(Заглушка_ревизионного_отверстия_для_газа_и_жидкого_топлива_Schiedel_KERANOVA_d_160_мм,Дата,"москва",Розничная)</f>
        <v>#NAME?</v>
      </c>
      <c r="J20" s="36" t="e">
        <f>gettheprice(Заглушка_ревизионного_отверстия_для_газа_и_жидкого_топлива_Schiedel_KERANOVA_d_180_мм,Дата,"москва",Розничная)</f>
        <v>#NAME?</v>
      </c>
      <c r="K20" s="36" t="e">
        <f>gettheprice(Заглушка_ревизионного_отверстия_для_газа_и_жидкого_топлива_Schiedel_KERANOVA_d_200_мм,Дата,"москва",Розничная)</f>
        <v>#NAME?</v>
      </c>
      <c r="L20" s="36" t="e">
        <f>gettheprice(Заглушка_ревизионного_отверстия_для_газа_и_жидкого_топлива_Schiedel_KERANOVA_d_200_мм,Дата,"москва",Розничная)</f>
        <v>#NAME?</v>
      </c>
      <c r="M20" s="22"/>
      <c r="O20" s="3"/>
    </row>
    <row r="21" spans="1:15" ht="26.25" customHeight="1">
      <c r="A21" s="3"/>
      <c r="C21" s="46"/>
      <c r="D21" s="228" t="s">
        <v>101</v>
      </c>
      <c r="E21" s="229"/>
      <c r="F21" s="24" t="s">
        <v>13</v>
      </c>
      <c r="G21" s="25" t="s">
        <v>25</v>
      </c>
      <c r="H21" s="25" t="e">
        <f>gettheprice(Зонтик_Schiedel_KERANOVA_d_140_мм,Дата,"москва",Розничная)</f>
        <v>#NAME?</v>
      </c>
      <c r="I21" s="25" t="e">
        <f>gettheprice(Зонтик_Schiedel_KERANOVA_d_160_мм,Дата,"москва",Розничная)</f>
        <v>#NAME?</v>
      </c>
      <c r="J21" s="36" t="e">
        <f>gettheprice(Зонтик_Schiedel_KERANOVA_d_180_мм,Дата,"москва",Розничная)</f>
        <v>#NAME?</v>
      </c>
      <c r="K21" s="36" t="e">
        <f>gettheprice(Зонтик_Schiedel_KERANOVA_d_200_мм,Дата,"москва",Розничная)</f>
        <v>#NAME?</v>
      </c>
      <c r="L21" s="36" t="e">
        <f>gettheprice(Зонтик_Schiedel_KERANOVA_d_250_мм,Дата,"москва",Розничная)</f>
        <v>#NAME?</v>
      </c>
      <c r="M21" s="22"/>
      <c r="O21" s="3"/>
    </row>
    <row r="22" spans="1:15" ht="26.25" customHeight="1">
      <c r="A22" s="3"/>
      <c r="C22" s="46"/>
      <c r="D22" s="228" t="s">
        <v>102</v>
      </c>
      <c r="E22" s="229"/>
      <c r="F22" s="24" t="s">
        <v>13</v>
      </c>
      <c r="G22" s="25" t="s">
        <v>25</v>
      </c>
      <c r="H22" s="25" t="e">
        <f>gettheprice(Регулируемый_отвод_0_30гр_с_манжетой_и_распорными_элементами_Schiedel_KERANOVA_d_140_мм,Дата,"москва",Розничная)</f>
        <v>#NAME?</v>
      </c>
      <c r="I22" s="25" t="e">
        <f>gettheprice(Регулируемый_отвод_0_30гр_с_манжетой_и_распорными_элементами_Schiedel_KERANOVA_d_160_мм,Дата,"москва",Розничная)</f>
        <v>#NAME?</v>
      </c>
      <c r="J22" s="36" t="e">
        <f>gettheprice(Регулируемый_отвод_0_30гр_с_манжетой_и_распорными_элементами_Schiedel_KERANOVA_d_180_мм,Дата,"москва",Розничная)</f>
        <v>#NAME?</v>
      </c>
      <c r="K22" s="36" t="e">
        <f>gettheprice(Регулируемый_отвод_0_30гр_с_манжетой_и_распорными_элементами_Schiedel_KERANOVA_d_200_мм,Дата,"москва",Розничная)</f>
        <v>#NAME?</v>
      </c>
      <c r="L22" s="36" t="e">
        <f>gettheprice(Регулируемый_отвод_0_30гр_с_манжетой_и_распорными_элементами_Schiedel_KERANOVA_d_250_мм,Дата,"москва",Розничная)</f>
        <v>#NAME?</v>
      </c>
      <c r="M22" s="22"/>
      <c r="O22" s="3"/>
    </row>
    <row r="23" spans="1:15" ht="21.75" customHeight="1">
      <c r="A23" s="3"/>
      <c r="C23" s="46"/>
      <c r="D23" s="213" t="s">
        <v>29</v>
      </c>
      <c r="E23" s="213"/>
      <c r="F23" s="213"/>
      <c r="G23" s="214" t="s">
        <v>5</v>
      </c>
      <c r="H23" s="215"/>
      <c r="I23" s="215"/>
      <c r="J23" s="215"/>
      <c r="K23" s="215"/>
      <c r="L23" s="215"/>
      <c r="M23" s="37"/>
      <c r="O23" s="3"/>
    </row>
    <row r="24" spans="1:15" ht="28.5" customHeight="1" thickBot="1">
      <c r="A24" s="3"/>
      <c r="C24" s="46"/>
      <c r="D24" s="61" t="s">
        <v>6</v>
      </c>
      <c r="E24" s="18"/>
      <c r="F24" s="19" t="s">
        <v>7</v>
      </c>
      <c r="G24" s="19">
        <v>120</v>
      </c>
      <c r="H24" s="19">
        <v>140</v>
      </c>
      <c r="I24" s="19">
        <v>160</v>
      </c>
      <c r="J24" s="21">
        <v>180</v>
      </c>
      <c r="K24" s="21">
        <v>200</v>
      </c>
      <c r="L24" s="21">
        <v>250</v>
      </c>
      <c r="M24" s="22"/>
      <c r="O24" s="3"/>
    </row>
    <row r="25" spans="1:15" ht="26.25" customHeight="1" thickTop="1">
      <c r="A25" s="3"/>
      <c r="B25" s="27"/>
      <c r="C25" s="49"/>
      <c r="D25" s="53" t="s">
        <v>103</v>
      </c>
      <c r="E25" s="73"/>
      <c r="F25" s="24" t="s">
        <v>13</v>
      </c>
      <c r="G25" s="216" t="e">
        <f>gettheprice(Монтажная_рамка_Schiedel_KERANOVA_d_120_160_мм,Дата,"москва",Розничная)</f>
        <v>#NAME?</v>
      </c>
      <c r="H25" s="253"/>
      <c r="I25" s="258"/>
      <c r="J25" s="216" t="e">
        <f>gettheprice(Монтажная_рамка_Schiedel_KERANOVA_d_180_250_мм,Дата,"москва",Розничная)</f>
        <v>#NAME?</v>
      </c>
      <c r="K25" s="253"/>
      <c r="L25" s="253"/>
      <c r="M25" s="30"/>
      <c r="N25" s="27"/>
      <c r="O25" s="31"/>
    </row>
    <row r="26" spans="1:15" ht="26.25" customHeight="1">
      <c r="A26" s="3"/>
      <c r="C26" s="46"/>
      <c r="D26" s="228" t="s">
        <v>38</v>
      </c>
      <c r="E26" s="229"/>
      <c r="F26" s="24" t="s">
        <v>13</v>
      </c>
      <c r="G26" s="216" t="e">
        <f>gettheprice(Герметик_RAPID_Schiedel_310_мл,Дата,"москва",Розничная)</f>
        <v>#NAME?</v>
      </c>
      <c r="H26" s="259"/>
      <c r="I26" s="259"/>
      <c r="J26" s="259"/>
      <c r="K26" s="259"/>
      <c r="L26" s="259"/>
      <c r="M26" s="22"/>
      <c r="O26" s="3"/>
    </row>
    <row r="27" spans="1:15" ht="26.25" customHeight="1">
      <c r="A27" s="3"/>
      <c r="C27" s="46"/>
      <c r="D27" s="228" t="s">
        <v>104</v>
      </c>
      <c r="E27" s="229"/>
      <c r="F27" s="24" t="s">
        <v>13</v>
      </c>
      <c r="G27" s="25" t="e">
        <f>gettheprice(Выравниватель_швов_Schiedel_KERANOVA_d_120_мм,Дата,"москва",Розничная)</f>
        <v>#NAME?</v>
      </c>
      <c r="H27" s="25" t="e">
        <f>gettheprice(Выравниватель_швов_Schiedel_KERANOVA_d_140_мм,Дата,"москва",Розничная)</f>
        <v>#NAME?</v>
      </c>
      <c r="I27" s="25" t="e">
        <f>gettheprice(Выравниватель_швов_Schiedel_KERANOVA_d_160_мм,Дата,"москва",Розничная)</f>
        <v>#NAME?</v>
      </c>
      <c r="J27" s="36" t="e">
        <f>gettheprice(Выравниватель_швов_Schiedel_KERANOVA_d_180_мм,Дата,"москва",Розничная)</f>
        <v>#NAME?</v>
      </c>
      <c r="K27" s="36" t="e">
        <f>gettheprice(Выравниватель_швов_Schiedel_KERANOVA_d_200_мм,Дата,"москва",Розничная)</f>
        <v>#NAME?</v>
      </c>
      <c r="L27" s="36" t="e">
        <f>gettheprice(Выравниватель_швов_Schiedel_KERANOVA_d_250_мм,Дата,"москва",Розничная)</f>
        <v>#NAME?</v>
      </c>
      <c r="M27" s="22"/>
      <c r="O27" s="3"/>
    </row>
    <row r="28" spans="1:15" ht="26.25" customHeight="1">
      <c r="A28" s="3"/>
      <c r="C28" s="46"/>
      <c r="D28" s="244" t="s">
        <v>105</v>
      </c>
      <c r="E28" s="71" t="s">
        <v>68</v>
      </c>
      <c r="F28" s="24" t="s">
        <v>13</v>
      </c>
      <c r="G28" s="25" t="s">
        <v>25</v>
      </c>
      <c r="H28" s="25" t="e">
        <f>gettheprice(Шаблон_для_разметки_единичный_Schiedel_KERANOVA_d_140_мм,Дата,"москва",Розничная)</f>
        <v>#NAME?</v>
      </c>
      <c r="I28" s="25" t="e">
        <f>gettheprice(Шаблон_для_разметки_единичный_Schiedel_KERANOVA_d_160_мм,Дата,"москва",Розничная)</f>
        <v>#NAME?</v>
      </c>
      <c r="J28" s="36" t="e">
        <f>gettheprice(Шаблон_для_разметки_единичный_Schiedel_KERANOVA_d_180_мм,Дата,"москва",Розничная)</f>
        <v>#NAME?</v>
      </c>
      <c r="K28" s="36" t="e">
        <f>gettheprice(Шаблон_для_разметки_единичный_Schiedel_KERANOVA_d_200_мм,Дата,"москва",Розничная)</f>
        <v>#NAME?</v>
      </c>
      <c r="L28" s="36" t="e">
        <f>gettheprice(Шаблон_для_разметки_единичный_Schiedel_KERANOVA_d_250_мм,Дата,"москва",Розничная)</f>
        <v>#NAME?</v>
      </c>
      <c r="M28" s="22"/>
      <c r="O28" s="3"/>
    </row>
    <row r="29" spans="1:15" ht="26.25" customHeight="1">
      <c r="A29" s="3"/>
      <c r="C29" s="46"/>
      <c r="D29" s="245"/>
      <c r="E29" s="72" t="s">
        <v>70</v>
      </c>
      <c r="F29" s="24" t="s">
        <v>13</v>
      </c>
      <c r="G29" s="25" t="s">
        <v>25</v>
      </c>
      <c r="H29" s="25" t="e">
        <f>gettheprice(Шаблон_для_разметки_единичный_45_гр_Schiedel_KERANOVA_d_140_мм,Дата,"москва",Розничная)</f>
        <v>#NAME?</v>
      </c>
      <c r="I29" s="25" t="e">
        <f>gettheprice(Шаблон_для_разметки_единичный_45_гр_Schiedel_KERANOVA_d_160_мм,Дата,"москва",Розничная)</f>
        <v>#NAME?</v>
      </c>
      <c r="J29" s="36" t="e">
        <f>gettheprice(Шаблон_для_разметки_единичный_45_гр_Schiedel_KERANOVA_d_180_мм,Дата,"москва",Розничная)</f>
        <v>#NAME?</v>
      </c>
      <c r="K29" s="36" t="e">
        <f>gettheprice(Шаблон_для_разметки_единичный_45_гр_Schiedel_KERANOVA_d_200_мм,Дата,"москва",Розничная)</f>
        <v>#NAME?</v>
      </c>
      <c r="L29" s="36" t="e">
        <f>gettheprice(Шаблон_для_разметки_единичный_45_гр_Schiedel_KERANOVA_d_250_мм,Дата,"москва",Розничная)</f>
        <v>#NAME?</v>
      </c>
      <c r="M29" s="22"/>
      <c r="O29" s="3"/>
    </row>
    <row r="30" spans="1:15" ht="6.75" customHeight="1" thickBot="1">
      <c r="A30" s="3"/>
      <c r="C30" s="231"/>
      <c r="D30" s="232"/>
      <c r="E30" s="232"/>
      <c r="F30" s="232"/>
      <c r="G30" s="232"/>
      <c r="H30" s="232"/>
      <c r="I30" s="232"/>
      <c r="J30" s="232"/>
      <c r="K30" s="232"/>
      <c r="L30" s="232"/>
      <c r="M30" s="233"/>
      <c r="O30" s="3"/>
    </row>
    <row r="31" spans="1:15" ht="4.5" customHeight="1" thickTop="1">
      <c r="A31" s="3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O31" s="3"/>
    </row>
    <row r="32" spans="1:15" ht="12.75">
      <c r="A32" s="3"/>
      <c r="C32" s="249" t="s">
        <v>87</v>
      </c>
      <c r="D32" s="249"/>
      <c r="E32" s="249"/>
      <c r="F32" s="249"/>
      <c r="G32" s="249"/>
      <c r="H32" s="249"/>
      <c r="I32" s="249"/>
      <c r="J32" s="249"/>
      <c r="K32" s="249"/>
      <c r="L32" s="249"/>
      <c r="M32" s="249"/>
      <c r="O32" s="3"/>
    </row>
    <row r="33" spans="1:15" ht="3.75" customHeight="1">
      <c r="A33" s="3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O33" s="3"/>
    </row>
    <row r="34" spans="1:15" ht="3.75" customHeight="1" hidden="1">
      <c r="A34" s="3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O34" s="3"/>
    </row>
    <row r="35" spans="1:15" ht="3.75" customHeight="1" hidden="1">
      <c r="A35" s="3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O35" s="3"/>
    </row>
    <row r="36" spans="1:15" ht="3.75" customHeight="1" hidden="1">
      <c r="A36" s="3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O36" s="3"/>
    </row>
    <row r="37" spans="1:15" ht="3.75" customHeight="1" hidden="1">
      <c r="A37" s="3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O37" s="3"/>
    </row>
    <row r="38" spans="1:15" ht="3.75" customHeight="1" hidden="1">
      <c r="A38" s="3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O38" s="3"/>
    </row>
    <row r="39" spans="1:15" ht="3.75" customHeight="1" hidden="1">
      <c r="A39" s="3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O39" s="3"/>
    </row>
    <row r="40" spans="1:15" ht="3.75" customHeight="1" hidden="1">
      <c r="A40" s="3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O40" s="3"/>
    </row>
    <row r="41" spans="1:15" ht="3.75" customHeight="1" hidden="1">
      <c r="A41" s="3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O41" s="3"/>
    </row>
    <row r="42" spans="1:15" ht="3.75" customHeight="1" hidden="1">
      <c r="A42" s="3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O42" s="3"/>
    </row>
    <row r="43" spans="1:15" ht="3.75" customHeight="1" hidden="1">
      <c r="A43" s="3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O43" s="3"/>
    </row>
    <row r="44" spans="1:15" ht="3.75" customHeight="1" hidden="1">
      <c r="A44" s="3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O44" s="3"/>
    </row>
    <row r="45" spans="1:15" ht="3.75" customHeight="1" hidden="1">
      <c r="A45" s="3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O45" s="3"/>
    </row>
    <row r="46" spans="1:15" ht="3.75" customHeight="1" hidden="1">
      <c r="A46" s="3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O46" s="3"/>
    </row>
    <row r="47" spans="1:15" ht="3.75" customHeight="1" hidden="1">
      <c r="A47" s="3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O47" s="3"/>
    </row>
    <row r="48" spans="1:15" ht="3.75" customHeight="1" hidden="1">
      <c r="A48" s="3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O48" s="3"/>
    </row>
    <row r="49" spans="1:15" ht="3.75" customHeight="1" hidden="1">
      <c r="A49" s="3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O49" s="3"/>
    </row>
    <row r="50" spans="1:15" ht="3.75" customHeight="1" hidden="1">
      <c r="A50" s="3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O50" s="3"/>
    </row>
    <row r="51" spans="1:15" ht="3.75" customHeight="1" hidden="1">
      <c r="A51" s="3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O51" s="3"/>
    </row>
    <row r="52" spans="1:15" ht="3.75" customHeight="1" hidden="1">
      <c r="A52" s="3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O52" s="3"/>
    </row>
    <row r="53" spans="1:15" ht="3.75" customHeight="1" hidden="1">
      <c r="A53" s="3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O53" s="3"/>
    </row>
    <row r="54" spans="1:15" ht="3.75" customHeight="1" hidden="1">
      <c r="A54" s="3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O54" s="3"/>
    </row>
    <row r="55" spans="1:15" ht="3.75" customHeight="1" hidden="1">
      <c r="A55" s="3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O55" s="3"/>
    </row>
    <row r="56" spans="1:15" ht="3.75" customHeight="1" hidden="1">
      <c r="A56" s="3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O56" s="3"/>
    </row>
    <row r="57" spans="1:15" ht="3.75" customHeight="1" hidden="1">
      <c r="A57" s="3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O57" s="3"/>
    </row>
    <row r="58" spans="1:15" ht="3.75" customHeight="1" hidden="1">
      <c r="A58" s="3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O58" s="3"/>
    </row>
    <row r="59" spans="1:15" ht="3.75" customHeight="1" hidden="1">
      <c r="A59" s="3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O59" s="3"/>
    </row>
    <row r="60" spans="1:15" ht="3.75" customHeight="1" hidden="1">
      <c r="A60" s="3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O60" s="3"/>
    </row>
    <row r="61" spans="1:15" ht="3.75" customHeight="1" hidden="1">
      <c r="A61" s="3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O61" s="3"/>
    </row>
    <row r="62" spans="1:15" ht="3.75" customHeight="1" hidden="1">
      <c r="A62" s="3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O62" s="3"/>
    </row>
    <row r="63" spans="1:15" ht="3.75" customHeight="1" hidden="1">
      <c r="A63" s="3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O63" s="3"/>
    </row>
    <row r="64" spans="1:16" ht="12" customHeight="1">
      <c r="A64" s="3"/>
      <c r="C64" s="280" t="s">
        <v>59</v>
      </c>
      <c r="D64" s="280"/>
      <c r="E64" s="280"/>
      <c r="F64" s="280"/>
      <c r="G64" s="280"/>
      <c r="H64" s="280"/>
      <c r="I64" s="280"/>
      <c r="J64" s="280"/>
      <c r="K64" s="280"/>
      <c r="L64" s="280"/>
      <c r="M64" s="280"/>
      <c r="O64" s="31"/>
      <c r="P64" s="27"/>
    </row>
    <row r="65" spans="1:16" ht="6" customHeight="1">
      <c r="A65" s="3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O65" s="31"/>
      <c r="P65" s="27"/>
    </row>
    <row r="66" spans="1:15" ht="12">
      <c r="A66" s="3"/>
      <c r="O66" s="3"/>
    </row>
    <row r="67" spans="1:15" ht="7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ht="12" customHeight="1" hidden="1"/>
    <row r="69" ht="12" customHeight="1" hidden="1"/>
    <row r="70" ht="12" customHeight="1" hidden="1"/>
    <row r="71" ht="12" customHeight="1" hidden="1"/>
    <row r="72" ht="12" customHeight="1" hidden="1"/>
    <row r="73" ht="12" customHeight="1" hidden="1"/>
    <row r="74" ht="12" customHeight="1" hidden="1"/>
    <row r="75" ht="12" customHeight="1" hidden="1"/>
    <row r="76" ht="12" customHeight="1" hidden="1"/>
    <row r="77" ht="12" customHeight="1" hidden="1"/>
    <row r="78" ht="12" customHeight="1" hidden="1"/>
    <row r="79" ht="12" customHeight="1" hidden="1"/>
    <row r="80" ht="12" customHeight="1" hidden="1"/>
    <row r="81" ht="12" customHeight="1" hidden="1"/>
    <row r="82" ht="12" customHeight="1" hidden="1"/>
    <row r="83" ht="12" customHeight="1" hidden="1"/>
    <row r="84" ht="12" customHeight="1" hidden="1"/>
    <row r="85" ht="12" customHeight="1" hidden="1"/>
    <row r="86" ht="12" customHeight="1" hidden="1"/>
    <row r="87" ht="12" customHeight="1" hidden="1"/>
    <row r="88" ht="12" customHeight="1" hidden="1"/>
    <row r="89" ht="12" customHeight="1" hidden="1"/>
    <row r="90" ht="12" customHeight="1" hidden="1"/>
    <row r="91" ht="12" customHeight="1" hidden="1"/>
    <row r="92" ht="12" customHeight="1" hidden="1"/>
    <row r="93" ht="12" customHeight="1" hidden="1"/>
    <row r="94" ht="12" customHeight="1" hidden="1"/>
    <row r="95" ht="12" customHeight="1" hidden="1"/>
    <row r="96" ht="12" customHeight="1" hidden="1"/>
    <row r="97" ht="12" customHeight="1" hidden="1"/>
    <row r="98" ht="12" customHeight="1" hidden="1"/>
    <row r="99" ht="12" customHeight="1" hidden="1"/>
    <row r="100" ht="12" customHeight="1" hidden="1"/>
    <row r="101" ht="12" customHeight="1" hidden="1"/>
    <row r="102" ht="12" customHeight="1" hidden="1"/>
    <row r="103" ht="12" customHeight="1" hidden="1"/>
    <row r="104" ht="12" customHeight="1" hidden="1"/>
    <row r="105" ht="12" customHeight="1" hidden="1"/>
    <row r="106" ht="12" customHeight="1" hidden="1"/>
    <row r="107" ht="12" customHeight="1" hidden="1"/>
    <row r="108" ht="12" customHeight="1" hidden="1"/>
    <row r="109" ht="12" customHeight="1" hidden="1"/>
    <row r="110" ht="23.25" customHeight="1" hidden="1"/>
    <row r="111" ht="12" customHeight="1" hidden="1"/>
    <row r="112" ht="12" customHeight="1" hidden="1"/>
    <row r="113" ht="12" customHeight="1" hidden="1"/>
    <row r="114" ht="12" customHeight="1" hidden="1"/>
    <row r="115" ht="12" customHeight="1" hidden="1"/>
    <row r="116" ht="12" customHeight="1" hidden="1"/>
    <row r="117" ht="12" customHeight="1" hidden="1"/>
    <row r="118" ht="12" customHeight="1" hidden="1"/>
    <row r="119" ht="12" customHeight="1" hidden="1"/>
    <row r="120" ht="12" customHeight="1" hidden="1"/>
    <row r="121" ht="12" customHeight="1" hidden="1"/>
    <row r="122" ht="0" customHeight="1" hidden="1"/>
  </sheetData>
  <sheetProtection/>
  <mergeCells count="24">
    <mergeCell ref="D27:E27"/>
    <mergeCell ref="D28:D29"/>
    <mergeCell ref="C30:M30"/>
    <mergeCell ref="C32:M32"/>
    <mergeCell ref="C64:M64"/>
    <mergeCell ref="D22:E22"/>
    <mergeCell ref="D23:F23"/>
    <mergeCell ref="G23:L23"/>
    <mergeCell ref="G25:I25"/>
    <mergeCell ref="J25:L25"/>
    <mergeCell ref="D26:E26"/>
    <mergeCell ref="G26:L26"/>
    <mergeCell ref="D14:E14"/>
    <mergeCell ref="D15:D16"/>
    <mergeCell ref="D17:E17"/>
    <mergeCell ref="D18:E18"/>
    <mergeCell ref="D19:D20"/>
    <mergeCell ref="D21:E21"/>
    <mergeCell ref="D6:L6"/>
    <mergeCell ref="I8:M8"/>
    <mergeCell ref="H9:M9"/>
    <mergeCell ref="D10:F10"/>
    <mergeCell ref="G10:L10"/>
    <mergeCell ref="D12:D13"/>
  </mergeCells>
  <hyperlinks>
    <hyperlink ref="D8" location="Меню!R1C1" tooltip="Вернуться к меню" display="Вернуться назад"/>
  </hyperlinks>
  <printOptions horizontalCentered="1"/>
  <pageMargins left="0.7874015748031497" right="0.7874015748031497" top="0.3937007874015748" bottom="0.3937007874015748" header="0" footer="0"/>
  <pageSetup fitToHeight="1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 Михайлюк</dc:creator>
  <cp:keywords/>
  <dc:description/>
  <cp:lastModifiedBy>Mikes2</cp:lastModifiedBy>
  <dcterms:created xsi:type="dcterms:W3CDTF">2019-02-05T12:34:09Z</dcterms:created>
  <dcterms:modified xsi:type="dcterms:W3CDTF">2019-02-17T13:57:25Z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